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AH56" i="2"/>
  <c r="AG56"/>
  <c r="AF56"/>
  <c r="AE56"/>
  <c r="AD56"/>
  <c r="AC56"/>
  <c r="AB56"/>
  <c r="AA56"/>
  <c r="Z56"/>
  <c r="Y56"/>
  <c r="X56"/>
  <c r="W56"/>
  <c r="V56"/>
  <c r="U56"/>
  <c r="T56"/>
  <c r="S56"/>
  <c r="R56"/>
  <c r="L56"/>
  <c r="K56"/>
  <c r="J56"/>
  <c r="I56"/>
  <c r="H56"/>
  <c r="AI55"/>
  <c r="G55"/>
  <c r="O55" s="1"/>
  <c r="AI54"/>
  <c r="G54"/>
  <c r="N54" s="1"/>
  <c r="AJ53"/>
  <c r="AI52"/>
  <c r="G52"/>
  <c r="O52" s="1"/>
  <c r="AI51"/>
  <c r="M51"/>
  <c r="G51"/>
  <c r="N51" s="1"/>
  <c r="AI50"/>
  <c r="G50"/>
  <c r="O50" s="1"/>
  <c r="AI49"/>
  <c r="G49"/>
  <c r="N49" s="1"/>
  <c r="AI48"/>
  <c r="G48"/>
  <c r="O48" s="1"/>
  <c r="AI47"/>
  <c r="G47"/>
  <c r="N47" s="1"/>
  <c r="AI46"/>
  <c r="G46"/>
  <c r="O46" s="1"/>
  <c r="AI45"/>
  <c r="G45"/>
  <c r="N45" s="1"/>
  <c r="AI44"/>
  <c r="G44"/>
  <c r="O44" s="1"/>
  <c r="AI43"/>
  <c r="G43"/>
  <c r="N43" s="1"/>
  <c r="AI42"/>
  <c r="G42"/>
  <c r="O42" s="1"/>
  <c r="AI41"/>
  <c r="G41"/>
  <c r="N41" s="1"/>
  <c r="AI40"/>
  <c r="G40"/>
  <c r="O40" s="1"/>
  <c r="AI39"/>
  <c r="G39"/>
  <c r="N39" s="1"/>
  <c r="AI38"/>
  <c r="G38"/>
  <c r="O38" s="1"/>
  <c r="AI37"/>
  <c r="G37"/>
  <c r="N37" s="1"/>
  <c r="AI36"/>
  <c r="G36"/>
  <c r="O36" s="1"/>
  <c r="AI35"/>
  <c r="G35"/>
  <c r="N35" s="1"/>
  <c r="AI34"/>
  <c r="G34"/>
  <c r="O34" s="1"/>
  <c r="AI33"/>
  <c r="G33"/>
  <c r="N33" s="1"/>
  <c r="AI32"/>
  <c r="G32"/>
  <c r="O32" s="1"/>
  <c r="AI31"/>
  <c r="G31"/>
  <c r="N31" s="1"/>
  <c r="AI30"/>
  <c r="G30"/>
  <c r="O30" s="1"/>
  <c r="AI29"/>
  <c r="G29"/>
  <c r="N29" s="1"/>
  <c r="AI28"/>
  <c r="G28"/>
  <c r="O28" s="1"/>
  <c r="AI27"/>
  <c r="G27"/>
  <c r="N27" s="1"/>
  <c r="AI26"/>
  <c r="G26"/>
  <c r="O26" s="1"/>
  <c r="AI25"/>
  <c r="M25"/>
  <c r="G25"/>
  <c r="N25" s="1"/>
  <c r="AI24"/>
  <c r="G24"/>
  <c r="O24" s="1"/>
  <c r="AI23"/>
  <c r="G23"/>
  <c r="N23" s="1"/>
  <c r="AI22"/>
  <c r="G22"/>
  <c r="O22" s="1"/>
  <c r="AI21"/>
  <c r="G21"/>
  <c r="N21" s="1"/>
  <c r="AI20"/>
  <c r="AI56" s="1"/>
  <c r="G20"/>
  <c r="G56" s="1"/>
  <c r="M30" i="1"/>
  <c r="J30"/>
  <c r="N29"/>
  <c r="K29"/>
  <c r="O29" s="1"/>
  <c r="K28"/>
  <c r="O28" s="1"/>
  <c r="O27"/>
  <c r="K27"/>
  <c r="P27" s="1"/>
  <c r="K26"/>
  <c r="O26" s="1"/>
  <c r="O25"/>
  <c r="K25"/>
  <c r="P25" s="1"/>
  <c r="N24"/>
  <c r="N30" s="1"/>
  <c r="K24"/>
  <c r="O24" s="1"/>
  <c r="K23"/>
  <c r="O23" s="1"/>
  <c r="K22"/>
  <c r="K21"/>
  <c r="K20"/>
  <c r="K19"/>
  <c r="O18"/>
  <c r="K18"/>
  <c r="P18" s="1"/>
  <c r="K17"/>
  <c r="O17" s="1"/>
  <c r="K16"/>
  <c r="K15"/>
  <c r="K14"/>
  <c r="K13"/>
  <c r="K12"/>
  <c r="M47" i="2" l="1"/>
  <c r="M33"/>
  <c r="M54"/>
  <c r="M23"/>
  <c r="M27"/>
  <c r="M31"/>
  <c r="M35"/>
  <c r="M39"/>
  <c r="M43"/>
  <c r="M21"/>
  <c r="M29"/>
  <c r="M37"/>
  <c r="M41"/>
  <c r="M45"/>
  <c r="M49"/>
  <c r="O21"/>
  <c r="P21" s="1"/>
  <c r="O23"/>
  <c r="O25"/>
  <c r="O27"/>
  <c r="O29"/>
  <c r="O31"/>
  <c r="O33"/>
  <c r="O35"/>
  <c r="O37"/>
  <c r="O39"/>
  <c r="O41"/>
  <c r="O43"/>
  <c r="O45"/>
  <c r="O47"/>
  <c r="O49"/>
  <c r="O51"/>
  <c r="O54"/>
  <c r="P23"/>
  <c r="P25"/>
  <c r="P27"/>
  <c r="P29"/>
  <c r="P31"/>
  <c r="P33"/>
  <c r="Q33" s="1"/>
  <c r="P35"/>
  <c r="P37"/>
  <c r="P39"/>
  <c r="P43"/>
  <c r="P47"/>
  <c r="P51"/>
  <c r="N26"/>
  <c r="N28"/>
  <c r="N30"/>
  <c r="N34"/>
  <c r="Q35"/>
  <c r="AJ35" s="1"/>
  <c r="N36"/>
  <c r="N38"/>
  <c r="Q39"/>
  <c r="AJ39" s="1"/>
  <c r="N40"/>
  <c r="N42"/>
  <c r="Q43"/>
  <c r="AJ43" s="1"/>
  <c r="N44"/>
  <c r="N46"/>
  <c r="Q47"/>
  <c r="AJ47" s="1"/>
  <c r="N48"/>
  <c r="N50"/>
  <c r="Q51"/>
  <c r="AJ51" s="1"/>
  <c r="N52"/>
  <c r="N55"/>
  <c r="N20"/>
  <c r="N22"/>
  <c r="Q23"/>
  <c r="AJ23" s="1"/>
  <c r="N24"/>
  <c r="Q25"/>
  <c r="AJ25" s="1"/>
  <c r="Q27"/>
  <c r="AJ27" s="1"/>
  <c r="Q29"/>
  <c r="AJ29" s="1"/>
  <c r="Q31"/>
  <c r="AJ31" s="1"/>
  <c r="N32"/>
  <c r="M20"/>
  <c r="O20"/>
  <c r="O56" s="1"/>
  <c r="M22"/>
  <c r="M24"/>
  <c r="M26"/>
  <c r="M28"/>
  <c r="M30"/>
  <c r="M32"/>
  <c r="M34"/>
  <c r="M36"/>
  <c r="M38"/>
  <c r="M40"/>
  <c r="M42"/>
  <c r="M44"/>
  <c r="M46"/>
  <c r="M48"/>
  <c r="M50"/>
  <c r="M52"/>
  <c r="M55"/>
  <c r="P29" i="1"/>
  <c r="O13"/>
  <c r="O15"/>
  <c r="P15" s="1"/>
  <c r="P17"/>
  <c r="P23"/>
  <c r="P24"/>
  <c r="P26"/>
  <c r="P28"/>
  <c r="K30"/>
  <c r="L12"/>
  <c r="L13"/>
  <c r="P13" s="1"/>
  <c r="L14"/>
  <c r="O14" s="1"/>
  <c r="L15"/>
  <c r="L16"/>
  <c r="L19"/>
  <c r="O19" s="1"/>
  <c r="P19" s="1"/>
  <c r="L20"/>
  <c r="L21"/>
  <c r="L22"/>
  <c r="Q37" i="2" l="1"/>
  <c r="AJ37" s="1"/>
  <c r="AJ33"/>
  <c r="P54"/>
  <c r="Q54" s="1"/>
  <c r="AJ54" s="1"/>
  <c r="P49"/>
  <c r="Q49" s="1"/>
  <c r="P45"/>
  <c r="Q45" s="1"/>
  <c r="AJ45" s="1"/>
  <c r="P41"/>
  <c r="Q41" s="1"/>
  <c r="Q21"/>
  <c r="AJ21" s="1"/>
  <c r="P52"/>
  <c r="P48"/>
  <c r="Q48" s="1"/>
  <c r="P44"/>
  <c r="Q44" s="1"/>
  <c r="P40"/>
  <c r="Q40" s="1"/>
  <c r="P36"/>
  <c r="P32"/>
  <c r="Q32" s="1"/>
  <c r="P28"/>
  <c r="Q28" s="1"/>
  <c r="P24"/>
  <c r="Q24" s="1"/>
  <c r="P55"/>
  <c r="P50"/>
  <c r="Q50" s="1"/>
  <c r="P46"/>
  <c r="Q46" s="1"/>
  <c r="P42"/>
  <c r="Q42" s="1"/>
  <c r="P38"/>
  <c r="P34"/>
  <c r="Q34" s="1"/>
  <c r="P30"/>
  <c r="Q30" s="1"/>
  <c r="P26"/>
  <c r="Q26" s="1"/>
  <c r="P22"/>
  <c r="M56"/>
  <c r="P20"/>
  <c r="Q20" s="1"/>
  <c r="N56"/>
  <c r="P20" i="1"/>
  <c r="P21"/>
  <c r="L30"/>
  <c r="O22"/>
  <c r="P22" s="1"/>
  <c r="O20"/>
  <c r="P14"/>
  <c r="O21"/>
  <c r="O16"/>
  <c r="P16" s="1"/>
  <c r="O12"/>
  <c r="P12"/>
  <c r="AJ49" i="2" l="1"/>
  <c r="Q22"/>
  <c r="AJ22" s="1"/>
  <c r="AJ30"/>
  <c r="Q38"/>
  <c r="AJ38" s="1"/>
  <c r="AJ46"/>
  <c r="Q55"/>
  <c r="AJ55" s="1"/>
  <c r="AJ28"/>
  <c r="Q36"/>
  <c r="AJ36" s="1"/>
  <c r="AJ44"/>
  <c r="Q52"/>
  <c r="AJ52" s="1"/>
  <c r="AJ41"/>
  <c r="Q56"/>
  <c r="AJ26"/>
  <c r="AJ34"/>
  <c r="AJ42"/>
  <c r="AJ50"/>
  <c r="AJ24"/>
  <c r="AJ32"/>
  <c r="AJ40"/>
  <c r="AJ48"/>
  <c r="P56"/>
  <c r="AJ56" s="1"/>
  <c r="AJ20"/>
  <c r="P30" i="1"/>
  <c r="O30"/>
</calcChain>
</file>

<file path=xl/sharedStrings.xml><?xml version="1.0" encoding="utf-8"?>
<sst xmlns="http://schemas.openxmlformats.org/spreadsheetml/2006/main" count="165" uniqueCount="104">
  <si>
    <t xml:space="preserve">                                                                                                                                                                                        </t>
  </si>
  <si>
    <t>"Согласовано "</t>
  </si>
  <si>
    <t>Директор КГУ Бостандыкской СШ Садуов Т.А</t>
  </si>
  <si>
    <t>Руководитель РОО __________</t>
  </si>
  <si>
    <t>Месячный фонд заработной платы:2408,7 тенге (Два миллиона четыристо восемь тысяч семьсот тенге)</t>
  </si>
  <si>
    <t>№ п/п</t>
  </si>
  <si>
    <t>Должность</t>
  </si>
  <si>
    <t>образование</t>
  </si>
  <si>
    <t>стаж</t>
  </si>
  <si>
    <t>звен</t>
  </si>
  <si>
    <t>ступ</t>
  </si>
  <si>
    <t>Коэфиц.</t>
  </si>
  <si>
    <t>БДО</t>
  </si>
  <si>
    <t>кол-во</t>
  </si>
  <si>
    <t>оклад</t>
  </si>
  <si>
    <t>надбавка</t>
  </si>
  <si>
    <t>Доплаты</t>
  </si>
  <si>
    <t>Оклад</t>
  </si>
  <si>
    <t>16</t>
  </si>
  <si>
    <t>штат,</t>
  </si>
  <si>
    <t>25%с/х</t>
  </si>
  <si>
    <t>РБ</t>
  </si>
  <si>
    <t>с надб,</t>
  </si>
  <si>
    <t>директор</t>
  </si>
  <si>
    <t>высшее</t>
  </si>
  <si>
    <t>А1</t>
  </si>
  <si>
    <t>завуч по уч</t>
  </si>
  <si>
    <t>Зам по восп работе</t>
  </si>
  <si>
    <t>психолог</t>
  </si>
  <si>
    <t>В2</t>
  </si>
  <si>
    <t xml:space="preserve"> Зав библиотекой</t>
  </si>
  <si>
    <t>ср.спец</t>
  </si>
  <si>
    <t>C</t>
  </si>
  <si>
    <t>делопроизводитель</t>
  </si>
  <si>
    <t>Д</t>
  </si>
  <si>
    <t>завхоз</t>
  </si>
  <si>
    <t>С3</t>
  </si>
  <si>
    <t>лаборант</t>
  </si>
  <si>
    <t>ср. спец.</t>
  </si>
  <si>
    <t>В4</t>
  </si>
  <si>
    <t>соцпедагог</t>
  </si>
  <si>
    <t>до года</t>
  </si>
  <si>
    <t>В3</t>
  </si>
  <si>
    <t>ст.вожатая</t>
  </si>
  <si>
    <t>НВП</t>
  </si>
  <si>
    <t>секретарь</t>
  </si>
  <si>
    <t>среднее</t>
  </si>
  <si>
    <t>сторож</t>
  </si>
  <si>
    <t>1 раз</t>
  </si>
  <si>
    <t>гардеробщица</t>
  </si>
  <si>
    <t>вахтер</t>
  </si>
  <si>
    <t>2 раз</t>
  </si>
  <si>
    <t>рабочий</t>
  </si>
  <si>
    <t>ср.спец.</t>
  </si>
  <si>
    <t>2раз</t>
  </si>
  <si>
    <t>техничка</t>
  </si>
  <si>
    <t>кочегары</t>
  </si>
  <si>
    <t>3 раз</t>
  </si>
  <si>
    <t>Гл   экономист</t>
  </si>
  <si>
    <t>ТАРИФИКАЦИОННЫЙ СПИСОК НА 1 сентября  2019 года</t>
  </si>
  <si>
    <t>БОСТАНДЫКСКАЯ СШ</t>
  </si>
  <si>
    <t>№п/п</t>
  </si>
  <si>
    <t>категория</t>
  </si>
  <si>
    <t>Стаж</t>
  </si>
  <si>
    <t>Коэфициент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</si>
  <si>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</si>
  <si>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</si>
  <si>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</si>
  <si>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</si>
  <si>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</si>
  <si>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за веден.уч.кабинет</t>
  </si>
  <si>
    <t>за вредность 40%</t>
  </si>
  <si>
    <t>за квалификацию педагогического мастерства</t>
  </si>
  <si>
    <t>3-х уровневые курсы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</si>
  <si>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</si>
  <si>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</si>
  <si>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</si>
  <si>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</si>
  <si>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Предшкольные классы</t>
  </si>
  <si>
    <t>1-4</t>
  </si>
  <si>
    <t>5-9</t>
  </si>
  <si>
    <t>10-11</t>
  </si>
  <si>
    <t>сумма</t>
  </si>
  <si>
    <t>Классное руководство</t>
  </si>
  <si>
    <t>педагог-мастер 50 %</t>
  </si>
  <si>
    <t>педагог-исследователь 40 %</t>
  </si>
  <si>
    <t>педагог-эксперт 35 %</t>
  </si>
  <si>
    <t>педагог-модератор 30 %</t>
  </si>
  <si>
    <t>30%</t>
  </si>
  <si>
    <t>70%</t>
  </si>
  <si>
    <t>100%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</si>
  <si>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</si>
  <si>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</si>
  <si>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5-11</t>
  </si>
  <si>
    <t>В2-1</t>
  </si>
  <si>
    <t>В2-2</t>
  </si>
  <si>
    <t>В2-3</t>
  </si>
  <si>
    <t>В2-4</t>
  </si>
  <si>
    <t>В4-3</t>
  </si>
  <si>
    <t>В4-4</t>
  </si>
  <si>
    <t>итого</t>
  </si>
  <si>
    <t>Гл экономист</t>
  </si>
  <si>
    <t xml:space="preserve">с8  октября </t>
  </si>
  <si>
    <t>Руководитель отдела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</si>
</sst>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_-* #,##0.00&quot;т.&quot;_-;\-* #,##0.00&quot;т.&quot;_-;_-* &quot;-&quot;??&quot;т.&quot;_-;_-@_-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rgb="FFFF0000"/>
      <name val="Times New Roman Cyr"/>
      <charset val="204"/>
    </font>
    <font>
      <sz val="12"/>
      <name val="Times New Roman Cyr"/>
      <charset val="204"/>
    </font>
    <font>
      <b/>
      <sz val="10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10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5" fillId="0" borderId="0" applyFont="0" applyFill="0" applyBorder="0" applyAlignment="0" applyProtection="0"/>
  </cellStyleXfs>
  <cellXfs count="112">
    <xf numFmtId="0" fontId="0" fillId="0" borderId="0" xfId="0"/>
    <xf numFmtId="0" fontId="1" fillId="2" borderId="0" xfId="1" applyFill="1"/>
    <xf numFmtId="0" fontId="2" fillId="2" borderId="0" xfId="1" applyFont="1" applyFill="1"/>
    <xf numFmtId="0" fontId="3" fillId="2" borderId="0" xfId="1" applyFont="1" applyFill="1"/>
    <xf numFmtId="0" fontId="4" fillId="2" borderId="1" xfId="1" applyFont="1" applyFill="1" applyBorder="1"/>
    <xf numFmtId="9" fontId="4" fillId="2" borderId="1" xfId="1" applyNumberFormat="1" applyFont="1" applyFill="1" applyBorder="1"/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1" fillId="2" borderId="1" xfId="1" applyFill="1" applyBorder="1"/>
    <xf numFmtId="0" fontId="1" fillId="3" borderId="1" xfId="1" applyFill="1" applyBorder="1"/>
    <xf numFmtId="1" fontId="1" fillId="2" borderId="1" xfId="1" applyNumberFormat="1" applyFill="1" applyBorder="1"/>
    <xf numFmtId="1" fontId="1" fillId="2" borderId="1" xfId="1" applyNumberFormat="1" applyFill="1" applyBorder="1" applyAlignment="1">
      <alignment horizontal="center"/>
    </xf>
    <xf numFmtId="1" fontId="1" fillId="3" borderId="1" xfId="1" applyNumberFormat="1" applyFill="1" applyBorder="1"/>
    <xf numFmtId="1" fontId="4" fillId="2" borderId="1" xfId="1" applyNumberFormat="1" applyFont="1" applyFill="1" applyBorder="1"/>
    <xf numFmtId="0" fontId="0" fillId="3" borderId="0" xfId="0" applyFill="1"/>
    <xf numFmtId="0" fontId="0" fillId="4" borderId="0" xfId="0" applyFill="1"/>
    <xf numFmtId="0" fontId="7" fillId="0" borderId="0" xfId="0" applyFont="1"/>
    <xf numFmtId="0" fontId="0" fillId="0" borderId="6" xfId="0" applyBorder="1"/>
    <xf numFmtId="0" fontId="0" fillId="0" borderId="1" xfId="0" applyBorder="1"/>
    <xf numFmtId="0" fontId="6" fillId="3" borderId="0" xfId="1" applyFont="1" applyFill="1" applyBorder="1" applyAlignment="1">
      <alignment horizontal="left"/>
    </xf>
    <xf numFmtId="164" fontId="0" fillId="0" borderId="0" xfId="2" applyNumberFormat="1" applyFont="1"/>
    <xf numFmtId="0" fontId="7" fillId="3" borderId="0" xfId="0" applyFont="1" applyFill="1"/>
    <xf numFmtId="1" fontId="10" fillId="0" borderId="17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Font="1" applyBorder="1"/>
    <xf numFmtId="0" fontId="0" fillId="3" borderId="1" xfId="0" applyFont="1" applyFill="1" applyBorder="1"/>
    <xf numFmtId="1" fontId="0" fillId="3" borderId="1" xfId="0" applyNumberFormat="1" applyFont="1" applyFill="1" applyBorder="1"/>
    <xf numFmtId="0" fontId="0" fillId="0" borderId="2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1" fontId="0" fillId="0" borderId="1" xfId="0" applyNumberFormat="1" applyFont="1" applyBorder="1"/>
    <xf numFmtId="165" fontId="0" fillId="3" borderId="1" xfId="0" applyNumberFormat="1" applyFont="1" applyFill="1" applyBorder="1"/>
    <xf numFmtId="2" fontId="0" fillId="3" borderId="1" xfId="0" applyNumberFormat="1" applyFont="1" applyFill="1" applyBorder="1"/>
    <xf numFmtId="0" fontId="0" fillId="3" borderId="1" xfId="0" applyFill="1" applyBorder="1"/>
    <xf numFmtId="0" fontId="0" fillId="5" borderId="1" xfId="0" applyFill="1" applyBorder="1"/>
    <xf numFmtId="0" fontId="0" fillId="4" borderId="1" xfId="0" applyFill="1" applyBorder="1"/>
    <xf numFmtId="0" fontId="0" fillId="5" borderId="0" xfId="0" applyFill="1"/>
    <xf numFmtId="1" fontId="0" fillId="0" borderId="1" xfId="0" applyNumberFormat="1" applyBorder="1"/>
    <xf numFmtId="0" fontId="7" fillId="0" borderId="1" xfId="0" applyFont="1" applyBorder="1"/>
    <xf numFmtId="1" fontId="7" fillId="0" borderId="1" xfId="0" applyNumberFormat="1" applyFont="1" applyBorder="1"/>
    <xf numFmtId="0" fontId="11" fillId="3" borderId="1" xfId="0" applyFont="1" applyFill="1" applyBorder="1"/>
    <xf numFmtId="0" fontId="11" fillId="0" borderId="1" xfId="0" applyFont="1" applyBorder="1"/>
    <xf numFmtId="0" fontId="11" fillId="4" borderId="1" xfId="0" applyFont="1" applyFill="1" applyBorder="1"/>
    <xf numFmtId="1" fontId="0" fillId="0" borderId="0" xfId="0" applyNumberFormat="1"/>
    <xf numFmtId="0" fontId="0" fillId="0" borderId="0" xfId="0" applyBorder="1"/>
    <xf numFmtId="0" fontId="0" fillId="3" borderId="0" xfId="0" applyFill="1" applyBorder="1"/>
    <xf numFmtId="0" fontId="0" fillId="4" borderId="0" xfId="0" applyFill="1" applyBorder="1"/>
    <xf numFmtId="0" fontId="6" fillId="3" borderId="0" xfId="1" applyFont="1" applyFill="1" applyBorder="1"/>
    <xf numFmtId="164" fontId="6" fillId="3" borderId="0" xfId="2" applyNumberFormat="1" applyFont="1" applyFill="1" applyBorder="1" applyAlignment="1">
      <alignment horizontal="left"/>
    </xf>
    <xf numFmtId="0" fontId="6" fillId="3" borderId="0" xfId="2" applyNumberFormat="1" applyFont="1" applyFill="1" applyBorder="1" applyAlignment="1">
      <alignment horizontal="center"/>
    </xf>
    <xf numFmtId="164" fontId="0" fillId="0" borderId="0" xfId="2" applyNumberFormat="1" applyFont="1" applyBorder="1"/>
    <xf numFmtId="0" fontId="8" fillId="3" borderId="0" xfId="1" applyFont="1" applyFill="1" applyBorder="1" applyAlignment="1">
      <alignment horizontal="center"/>
    </xf>
    <xf numFmtId="0" fontId="6" fillId="3" borderId="0" xfId="1" applyFont="1" applyFill="1" applyBorder="1" applyAlignment="1">
      <alignment horizontal="center"/>
    </xf>
    <xf numFmtId="0" fontId="9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3" borderId="20" xfId="0" applyFont="1" applyFill="1" applyBorder="1"/>
    <xf numFmtId="0" fontId="0" fillId="0" borderId="20" xfId="0" applyFont="1" applyBorder="1"/>
    <xf numFmtId="49" fontId="10" fillId="0" borderId="1" xfId="0" applyNumberFormat="1" applyFont="1" applyBorder="1" applyAlignment="1" applyProtection="1">
      <alignment horizontal="center" wrapText="1"/>
      <protection locked="0"/>
    </xf>
    <xf numFmtId="0" fontId="1" fillId="2" borderId="0" xfId="1" applyFill="1" applyAlignment="1">
      <alignment wrapText="1"/>
    </xf>
    <xf numFmtId="0" fontId="0" fillId="0" borderId="0" xfId="0" applyAlignment="1">
      <alignment wrapText="1"/>
    </xf>
    <xf numFmtId="9" fontId="4" fillId="2" borderId="2" xfId="1" applyNumberFormat="1" applyFont="1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1" fontId="10" fillId="0" borderId="11" xfId="0" applyNumberFormat="1" applyFont="1" applyBorder="1" applyAlignment="1" applyProtection="1">
      <alignment horizontal="center" vertical="center" wrapText="1"/>
      <protection locked="0"/>
    </xf>
    <xf numFmtId="1" fontId="10" fillId="0" borderId="17" xfId="0" applyNumberFormat="1" applyFont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17" xfId="0" applyNumberFormat="1" applyFont="1" applyBorder="1" applyAlignment="1" applyProtection="1">
      <alignment horizontal="center" vertical="center" textRotation="90" wrapText="1"/>
      <protection locked="0"/>
    </xf>
    <xf numFmtId="0" fontId="10" fillId="0" borderId="11" xfId="0" applyFont="1" applyBorder="1" applyAlignment="1">
      <alignment wrapText="1"/>
    </xf>
    <xf numFmtId="0" fontId="10" fillId="0" borderId="17" xfId="0" applyFont="1" applyBorder="1" applyAlignment="1">
      <alignment wrapText="1"/>
    </xf>
    <xf numFmtId="0" fontId="10" fillId="0" borderId="20" xfId="0" applyFont="1" applyBorder="1" applyAlignment="1">
      <alignment wrapText="1"/>
    </xf>
    <xf numFmtId="49" fontId="10" fillId="4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0" borderId="1" xfId="0" applyNumberFormat="1" applyFont="1" applyBorder="1" applyAlignment="1" applyProtection="1">
      <alignment horizontal="center" vertical="center" wrapText="1"/>
      <protection locked="0"/>
    </xf>
    <xf numFmtId="49" fontId="10" fillId="0" borderId="1" xfId="0" applyNumberFormat="1" applyFont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/>
      <protection locked="0"/>
    </xf>
    <xf numFmtId="1" fontId="10" fillId="0" borderId="8" xfId="0" applyNumberFormat="1" applyFont="1" applyBorder="1" applyAlignment="1" applyProtection="1">
      <alignment horizontal="center" vertical="center"/>
      <protection locked="0"/>
    </xf>
    <xf numFmtId="1" fontId="10" fillId="0" borderId="3" xfId="0" applyNumberFormat="1" applyFont="1" applyBorder="1" applyAlignment="1" applyProtection="1">
      <alignment horizontal="center" vertical="center"/>
      <protection locked="0"/>
    </xf>
    <xf numFmtId="1" fontId="10" fillId="0" borderId="4" xfId="0" applyNumberFormat="1" applyFont="1" applyBorder="1" applyAlignment="1" applyProtection="1">
      <alignment horizontal="center" vertical="center"/>
      <protection locked="0"/>
    </xf>
    <xf numFmtId="1" fontId="10" fillId="0" borderId="10" xfId="0" applyNumberFormat="1" applyFont="1" applyBorder="1" applyAlignment="1" applyProtection="1">
      <alignment horizontal="center" vertical="center"/>
      <protection locked="0"/>
    </xf>
    <xf numFmtId="1" fontId="10" fillId="0" borderId="5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1" fontId="10" fillId="0" borderId="15" xfId="0" applyNumberFormat="1" applyFont="1" applyBorder="1" applyAlignment="1" applyProtection="1">
      <alignment horizontal="center" vertical="center" textRotation="90" wrapText="1"/>
      <protection locked="0"/>
    </xf>
    <xf numFmtId="1" fontId="10" fillId="0" borderId="18" xfId="0" applyNumberFormat="1" applyFont="1" applyBorder="1" applyAlignment="1" applyProtection="1">
      <alignment horizontal="center" vertical="center" textRotation="90" wrapText="1"/>
      <protection locked="0"/>
    </xf>
    <xf numFmtId="0" fontId="10" fillId="0" borderId="1" xfId="0" applyFont="1" applyBorder="1" applyAlignment="1" applyProtection="1">
      <alignment horizontal="center" vertical="center" textRotation="90" wrapText="1"/>
      <protection locked="0"/>
    </xf>
    <xf numFmtId="49" fontId="10" fillId="0" borderId="14" xfId="0" applyNumberFormat="1" applyFont="1" applyBorder="1" applyAlignment="1" applyProtection="1">
      <alignment horizontal="center" vertical="center"/>
      <protection locked="0"/>
    </xf>
    <xf numFmtId="49" fontId="10" fillId="0" borderId="12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5" xfId="0" applyFont="1" applyBorder="1" applyAlignment="1">
      <alignment wrapText="1"/>
    </xf>
    <xf numFmtId="49" fontId="10" fillId="0" borderId="13" xfId="0" applyNumberFormat="1" applyFont="1" applyBorder="1" applyAlignment="1" applyProtection="1">
      <alignment horizontal="center" vertical="center" textRotation="90" wrapText="1"/>
      <protection locked="0"/>
    </xf>
    <xf numFmtId="0" fontId="0" fillId="0" borderId="17" xfId="0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1" fontId="10" fillId="0" borderId="1" xfId="0" applyNumberFormat="1" applyFont="1" applyBorder="1" applyAlignment="1" applyProtection="1">
      <alignment horizontal="center" vertical="center"/>
      <protection locked="0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P32"/>
  <sheetViews>
    <sheetView workbookViewId="0">
      <selection activeCell="B3" sqref="B3:P32"/>
    </sheetView>
  </sheetViews>
  <sheetFormatPr defaultRowHeight="14.5"/>
  <cols>
    <col min="7" max="7" width="8.984375E-2" customWidth="1"/>
    <col min="8" max="9" width="8.7265625" hidden="1" customWidth="1"/>
  </cols>
  <sheetData>
    <row r="3" spans="2:16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>
      <c r="B4" s="1"/>
      <c r="C4" s="1" t="s">
        <v>1</v>
      </c>
      <c r="D4" s="1"/>
      <c r="E4" s="1"/>
      <c r="F4" s="1"/>
      <c r="G4" s="1"/>
      <c r="H4" s="1"/>
      <c r="I4" s="1"/>
      <c r="J4" s="1"/>
      <c r="K4" s="1"/>
      <c r="L4" s="1" t="s">
        <v>2</v>
      </c>
      <c r="M4" s="1"/>
      <c r="N4" s="1"/>
      <c r="O4" s="1"/>
      <c r="P4" s="1"/>
    </row>
    <row r="5" spans="2:16">
      <c r="B5" s="1"/>
      <c r="C5" s="1" t="s">
        <v>3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"/>
    </row>
    <row r="6" spans="2:16">
      <c r="B6" s="1"/>
      <c r="C6" s="1"/>
      <c r="D6" s="1"/>
      <c r="E6" s="1"/>
      <c r="F6" s="1"/>
      <c r="G6" s="1"/>
      <c r="H6" s="1"/>
      <c r="I6" s="1"/>
      <c r="J6" s="1"/>
      <c r="K6" s="1"/>
      <c r="L6" s="56" t="s">
        <v>4</v>
      </c>
      <c r="M6" s="57"/>
      <c r="N6" s="57"/>
      <c r="O6" s="57"/>
      <c r="P6" s="1"/>
    </row>
    <row r="7" spans="2:16" ht="15.5">
      <c r="B7" s="1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1"/>
    </row>
    <row r="8" spans="2:16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>
      <c r="B9" s="4" t="s">
        <v>5</v>
      </c>
      <c r="C9" s="4" t="s">
        <v>6</v>
      </c>
      <c r="D9" s="4" t="s">
        <v>7</v>
      </c>
      <c r="E9" s="4" t="s">
        <v>8</v>
      </c>
      <c r="F9" s="4" t="s">
        <v>9</v>
      </c>
      <c r="G9" s="4" t="s">
        <v>10</v>
      </c>
      <c r="H9" s="4" t="s">
        <v>11</v>
      </c>
      <c r="I9" s="4" t="s">
        <v>12</v>
      </c>
      <c r="J9" s="4" t="s">
        <v>13</v>
      </c>
      <c r="K9" s="4" t="s">
        <v>14</v>
      </c>
      <c r="L9" s="4" t="s">
        <v>15</v>
      </c>
      <c r="M9" s="58" t="s">
        <v>16</v>
      </c>
      <c r="N9" s="59"/>
      <c r="O9" s="5">
        <v>0.1</v>
      </c>
      <c r="P9" s="4" t="s">
        <v>17</v>
      </c>
    </row>
    <row r="10" spans="2:16">
      <c r="B10" s="6">
        <v>1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6">
        <v>9</v>
      </c>
      <c r="I10" s="6">
        <v>10</v>
      </c>
      <c r="J10" s="6">
        <v>11</v>
      </c>
      <c r="K10" s="6">
        <v>12</v>
      </c>
      <c r="L10" s="6">
        <v>13</v>
      </c>
      <c r="M10" s="60"/>
      <c r="N10" s="61"/>
      <c r="O10" s="7" t="s">
        <v>18</v>
      </c>
      <c r="P10" s="6">
        <v>17</v>
      </c>
    </row>
    <row r="11" spans="2:16">
      <c r="B11" s="4"/>
      <c r="C11" s="4"/>
      <c r="D11" s="4"/>
      <c r="E11" s="4"/>
      <c r="F11" s="4"/>
      <c r="G11" s="4"/>
      <c r="H11" s="4"/>
      <c r="I11" s="4"/>
      <c r="J11" s="4" t="s">
        <v>19</v>
      </c>
      <c r="K11" s="4"/>
      <c r="L11" s="6" t="s">
        <v>20</v>
      </c>
      <c r="M11" s="4"/>
      <c r="N11" s="4"/>
      <c r="O11" s="4" t="s">
        <v>21</v>
      </c>
      <c r="P11" s="4" t="s">
        <v>22</v>
      </c>
    </row>
    <row r="12" spans="2:16">
      <c r="B12" s="8">
        <v>1</v>
      </c>
      <c r="C12" s="8" t="s">
        <v>23</v>
      </c>
      <c r="D12" s="8" t="s">
        <v>24</v>
      </c>
      <c r="E12" s="8">
        <v>19</v>
      </c>
      <c r="F12" s="8" t="s">
        <v>25</v>
      </c>
      <c r="G12" s="8">
        <v>3.1</v>
      </c>
      <c r="H12" s="9">
        <v>5.59</v>
      </c>
      <c r="I12" s="8">
        <v>17697</v>
      </c>
      <c r="J12" s="8">
        <v>1</v>
      </c>
      <c r="K12" s="10">
        <f>H12*I12*J12</f>
        <v>98926.23</v>
      </c>
      <c r="L12" s="10">
        <f>K12*25%</f>
        <v>24731.557499999999</v>
      </c>
      <c r="M12" s="10"/>
      <c r="N12" s="10"/>
      <c r="O12" s="10">
        <f>(K12+L12)*10%</f>
        <v>12365.778749999999</v>
      </c>
      <c r="P12" s="10">
        <f>K12+L12+M12+N12+O12</f>
        <v>136023.56625</v>
      </c>
    </row>
    <row r="13" spans="2:16">
      <c r="B13" s="8">
        <v>2</v>
      </c>
      <c r="C13" s="8" t="s">
        <v>26</v>
      </c>
      <c r="D13" s="8" t="s">
        <v>24</v>
      </c>
      <c r="E13" s="8">
        <v>22.06</v>
      </c>
      <c r="F13" s="8" t="s">
        <v>25</v>
      </c>
      <c r="G13" s="8">
        <v>4</v>
      </c>
      <c r="H13" s="9">
        <v>5.47</v>
      </c>
      <c r="I13" s="8">
        <v>17697</v>
      </c>
      <c r="J13" s="8">
        <v>1</v>
      </c>
      <c r="K13" s="10">
        <f t="shared" ref="K13:K15" si="0">H13*I13*J13</f>
        <v>96802.59</v>
      </c>
      <c r="L13" s="10">
        <f>K13*25%</f>
        <v>24200.647499999999</v>
      </c>
      <c r="M13" s="10"/>
      <c r="N13" s="10"/>
      <c r="O13" s="10">
        <f t="shared" ref="O13:O29" si="1">(K13+L13)*10%</f>
        <v>12100.32375</v>
      </c>
      <c r="P13" s="10">
        <f t="shared" ref="P13:P29" si="2">K13+L13+M13+N13+O13</f>
        <v>133103.56125</v>
      </c>
    </row>
    <row r="14" spans="2:16">
      <c r="B14" s="8">
        <v>3</v>
      </c>
      <c r="C14" s="8" t="s">
        <v>27</v>
      </c>
      <c r="D14" s="8" t="s">
        <v>24</v>
      </c>
      <c r="E14" s="8">
        <v>11.11</v>
      </c>
      <c r="F14" s="8" t="s">
        <v>25</v>
      </c>
      <c r="G14" s="8">
        <v>4</v>
      </c>
      <c r="H14" s="9">
        <v>5.03</v>
      </c>
      <c r="I14" s="8">
        <v>17697</v>
      </c>
      <c r="J14" s="8">
        <v>1</v>
      </c>
      <c r="K14" s="10">
        <f t="shared" si="0"/>
        <v>89015.91</v>
      </c>
      <c r="L14" s="10">
        <f>K14*25%</f>
        <v>22253.977500000001</v>
      </c>
      <c r="M14" s="10"/>
      <c r="N14" s="10"/>
      <c r="O14" s="10">
        <f t="shared" si="1"/>
        <v>11126.988750000002</v>
      </c>
      <c r="P14" s="10">
        <f t="shared" si="2"/>
        <v>122396.87625000002</v>
      </c>
    </row>
    <row r="15" spans="2:16">
      <c r="B15" s="8">
        <v>4</v>
      </c>
      <c r="C15" s="8" t="s">
        <v>28</v>
      </c>
      <c r="D15" s="8" t="s">
        <v>24</v>
      </c>
      <c r="E15" s="8">
        <v>3.11</v>
      </c>
      <c r="F15" s="8" t="s">
        <v>29</v>
      </c>
      <c r="G15" s="8">
        <v>3</v>
      </c>
      <c r="H15" s="9">
        <v>4.59</v>
      </c>
      <c r="I15" s="8">
        <v>17697</v>
      </c>
      <c r="J15" s="8">
        <v>1</v>
      </c>
      <c r="K15" s="10">
        <f t="shared" si="0"/>
        <v>81229.23</v>
      </c>
      <c r="L15" s="10">
        <f>K15*25%</f>
        <v>20307.307499999999</v>
      </c>
      <c r="M15" s="10">
        <v>30460</v>
      </c>
      <c r="N15" s="10"/>
      <c r="O15" s="10">
        <f t="shared" si="1"/>
        <v>10153.653749999999</v>
      </c>
      <c r="P15" s="10">
        <f t="shared" si="2"/>
        <v>142150.19124999997</v>
      </c>
    </row>
    <row r="16" spans="2:16">
      <c r="B16" s="8">
        <v>5</v>
      </c>
      <c r="C16" s="8" t="s">
        <v>30</v>
      </c>
      <c r="D16" s="8" t="s">
        <v>31</v>
      </c>
      <c r="E16" s="8">
        <v>34.4</v>
      </c>
      <c r="F16" s="8" t="s">
        <v>32</v>
      </c>
      <c r="G16" s="8">
        <v>1</v>
      </c>
      <c r="H16" s="9">
        <v>5.31</v>
      </c>
      <c r="I16" s="8">
        <v>17697</v>
      </c>
      <c r="J16" s="8">
        <v>1</v>
      </c>
      <c r="K16" s="10">
        <f>H16*I16*J16</f>
        <v>93971.069999999992</v>
      </c>
      <c r="L16" s="10">
        <f>K16*25%</f>
        <v>23492.767499999998</v>
      </c>
      <c r="M16" s="10"/>
      <c r="N16" s="10">
        <v>5309</v>
      </c>
      <c r="O16" s="10">
        <f t="shared" si="1"/>
        <v>11746.383750000001</v>
      </c>
      <c r="P16" s="10">
        <f t="shared" si="2"/>
        <v>134519.22125</v>
      </c>
    </row>
    <row r="17" spans="2:16">
      <c r="B17" s="8">
        <v>6</v>
      </c>
      <c r="C17" s="8" t="s">
        <v>33</v>
      </c>
      <c r="D17" s="8" t="s">
        <v>31</v>
      </c>
      <c r="E17" s="8">
        <v>8.0299999999999994</v>
      </c>
      <c r="F17" s="8" t="s">
        <v>34</v>
      </c>
      <c r="G17" s="8"/>
      <c r="H17" s="9">
        <v>3.12</v>
      </c>
      <c r="I17" s="8">
        <v>17697</v>
      </c>
      <c r="J17" s="8">
        <v>1</v>
      </c>
      <c r="K17" s="10">
        <f t="shared" ref="K17:K29" si="3">H17*I17*J17</f>
        <v>55214.64</v>
      </c>
      <c r="L17" s="10"/>
      <c r="M17" s="10"/>
      <c r="N17" s="10"/>
      <c r="O17" s="10">
        <f t="shared" si="1"/>
        <v>5521.4639999999999</v>
      </c>
      <c r="P17" s="10">
        <f t="shared" si="2"/>
        <v>60736.103999999999</v>
      </c>
    </row>
    <row r="18" spans="2:16">
      <c r="B18" s="8">
        <v>7</v>
      </c>
      <c r="C18" s="8" t="s">
        <v>35</v>
      </c>
      <c r="D18" s="8" t="s">
        <v>31</v>
      </c>
      <c r="E18" s="8">
        <v>3.1</v>
      </c>
      <c r="F18" s="8" t="s">
        <v>36</v>
      </c>
      <c r="G18" s="8"/>
      <c r="H18" s="9">
        <v>3.43</v>
      </c>
      <c r="I18" s="8">
        <v>17697</v>
      </c>
      <c r="J18" s="8">
        <v>1</v>
      </c>
      <c r="K18" s="10">
        <f t="shared" si="3"/>
        <v>60700.710000000006</v>
      </c>
      <c r="L18" s="11"/>
      <c r="M18" s="10"/>
      <c r="N18" s="10"/>
      <c r="O18" s="10">
        <f t="shared" si="1"/>
        <v>6070.0710000000008</v>
      </c>
      <c r="P18" s="10">
        <f t="shared" si="2"/>
        <v>66770.781000000003</v>
      </c>
    </row>
    <row r="19" spans="2:16">
      <c r="B19" s="8">
        <v>8</v>
      </c>
      <c r="C19" s="8" t="s">
        <v>37</v>
      </c>
      <c r="D19" s="8" t="s">
        <v>38</v>
      </c>
      <c r="E19" s="8">
        <v>1.1000000000000001</v>
      </c>
      <c r="F19" s="8" t="s">
        <v>39</v>
      </c>
      <c r="G19" s="8">
        <v>4</v>
      </c>
      <c r="H19" s="9">
        <v>3.36</v>
      </c>
      <c r="I19" s="8">
        <v>17697</v>
      </c>
      <c r="J19" s="8">
        <v>1</v>
      </c>
      <c r="K19" s="10">
        <f t="shared" si="3"/>
        <v>59461.919999999998</v>
      </c>
      <c r="L19" s="10">
        <f t="shared" ref="L19:L22" si="4">K19*25%</f>
        <v>14865.48</v>
      </c>
      <c r="M19" s="10"/>
      <c r="N19" s="10"/>
      <c r="O19" s="10">
        <f t="shared" si="1"/>
        <v>7432.74</v>
      </c>
      <c r="P19" s="10">
        <f t="shared" si="2"/>
        <v>81760.14</v>
      </c>
    </row>
    <row r="20" spans="2:16">
      <c r="B20" s="8">
        <v>10</v>
      </c>
      <c r="C20" s="8" t="s">
        <v>40</v>
      </c>
      <c r="D20" s="8" t="s">
        <v>24</v>
      </c>
      <c r="E20" s="8" t="s">
        <v>41</v>
      </c>
      <c r="F20" s="8" t="s">
        <v>42</v>
      </c>
      <c r="G20" s="8">
        <v>4</v>
      </c>
      <c r="H20" s="9">
        <v>3.52</v>
      </c>
      <c r="I20" s="8">
        <v>17697</v>
      </c>
      <c r="J20" s="8">
        <v>1</v>
      </c>
      <c r="K20" s="10">
        <f t="shared" si="3"/>
        <v>62293.440000000002</v>
      </c>
      <c r="L20" s="10">
        <f t="shared" si="4"/>
        <v>15573.36</v>
      </c>
      <c r="M20" s="10"/>
      <c r="N20" s="10"/>
      <c r="O20" s="10">
        <f t="shared" si="1"/>
        <v>7786.68</v>
      </c>
      <c r="P20" s="10">
        <f t="shared" si="2"/>
        <v>85653.48000000001</v>
      </c>
    </row>
    <row r="21" spans="2:16">
      <c r="B21" s="8">
        <v>11</v>
      </c>
      <c r="C21" s="8" t="s">
        <v>43</v>
      </c>
      <c r="D21" s="8" t="s">
        <v>31</v>
      </c>
      <c r="E21" s="8">
        <v>1</v>
      </c>
      <c r="F21" s="8" t="s">
        <v>39</v>
      </c>
      <c r="G21" s="8">
        <v>4</v>
      </c>
      <c r="H21" s="9">
        <v>3.36</v>
      </c>
      <c r="I21" s="8">
        <v>17697</v>
      </c>
      <c r="J21" s="8">
        <v>1</v>
      </c>
      <c r="K21" s="10">
        <f t="shared" si="3"/>
        <v>59461.919999999998</v>
      </c>
      <c r="L21" s="10">
        <f t="shared" si="4"/>
        <v>14865.48</v>
      </c>
      <c r="M21" s="10"/>
      <c r="N21" s="10"/>
      <c r="O21" s="10">
        <f t="shared" si="1"/>
        <v>7432.74</v>
      </c>
      <c r="P21" s="10">
        <f t="shared" si="2"/>
        <v>81760.14</v>
      </c>
    </row>
    <row r="22" spans="2:16">
      <c r="B22" s="8">
        <v>12</v>
      </c>
      <c r="C22" s="8" t="s">
        <v>44</v>
      </c>
      <c r="D22" s="8" t="s">
        <v>24</v>
      </c>
      <c r="E22" s="8">
        <v>15</v>
      </c>
      <c r="F22" s="8" t="s">
        <v>29</v>
      </c>
      <c r="G22" s="8">
        <v>2</v>
      </c>
      <c r="H22" s="9">
        <v>4.95</v>
      </c>
      <c r="I22" s="8">
        <v>17697</v>
      </c>
      <c r="J22" s="8">
        <v>1</v>
      </c>
      <c r="K22" s="10">
        <f t="shared" si="3"/>
        <v>87600.150000000009</v>
      </c>
      <c r="L22" s="10">
        <f t="shared" si="4"/>
        <v>21900.037500000002</v>
      </c>
      <c r="M22" s="10"/>
      <c r="N22" s="10"/>
      <c r="O22" s="10">
        <f t="shared" si="1"/>
        <v>10950.018750000003</v>
      </c>
      <c r="P22" s="10">
        <f t="shared" si="2"/>
        <v>120450.20625000002</v>
      </c>
    </row>
    <row r="23" spans="2:16">
      <c r="B23" s="8">
        <v>13</v>
      </c>
      <c r="C23" s="8" t="s">
        <v>45</v>
      </c>
      <c r="D23" s="8" t="s">
        <v>46</v>
      </c>
      <c r="E23" s="8">
        <v>27</v>
      </c>
      <c r="F23" s="8" t="s">
        <v>34</v>
      </c>
      <c r="G23" s="8"/>
      <c r="H23" s="9">
        <v>3.29</v>
      </c>
      <c r="I23" s="8">
        <v>17697</v>
      </c>
      <c r="J23" s="8">
        <v>1</v>
      </c>
      <c r="K23" s="10">
        <f t="shared" si="3"/>
        <v>58223.13</v>
      </c>
      <c r="L23" s="10"/>
      <c r="M23" s="10"/>
      <c r="N23" s="10"/>
      <c r="O23" s="10">
        <f t="shared" si="1"/>
        <v>5822.3130000000001</v>
      </c>
      <c r="P23" s="10">
        <f t="shared" si="2"/>
        <v>64045.442999999999</v>
      </c>
    </row>
    <row r="24" spans="2:16">
      <c r="B24" s="8">
        <v>15</v>
      </c>
      <c r="C24" s="8" t="s">
        <v>47</v>
      </c>
      <c r="D24" s="8" t="s">
        <v>46</v>
      </c>
      <c r="E24" s="8"/>
      <c r="F24" s="8" t="s">
        <v>48</v>
      </c>
      <c r="G24" s="8"/>
      <c r="H24" s="9">
        <v>2.77</v>
      </c>
      <c r="I24" s="8">
        <v>17697</v>
      </c>
      <c r="J24" s="8">
        <v>3</v>
      </c>
      <c r="K24" s="12">
        <f t="shared" si="3"/>
        <v>147062.07</v>
      </c>
      <c r="L24" s="10"/>
      <c r="M24" s="10"/>
      <c r="N24" s="10">
        <f>K24*50%</f>
        <v>73531.035000000003</v>
      </c>
      <c r="O24" s="10">
        <f t="shared" si="1"/>
        <v>14706.207000000002</v>
      </c>
      <c r="P24" s="10">
        <f t="shared" si="2"/>
        <v>235299.31200000001</v>
      </c>
    </row>
    <row r="25" spans="2:16">
      <c r="B25" s="8">
        <v>16</v>
      </c>
      <c r="C25" s="8" t="s">
        <v>49</v>
      </c>
      <c r="D25" s="8" t="s">
        <v>46</v>
      </c>
      <c r="E25" s="8"/>
      <c r="F25" s="8" t="s">
        <v>48</v>
      </c>
      <c r="G25" s="8"/>
      <c r="H25" s="9">
        <v>2.77</v>
      </c>
      <c r="I25" s="8">
        <v>17697</v>
      </c>
      <c r="J25" s="8">
        <v>1.5</v>
      </c>
      <c r="K25" s="12">
        <f t="shared" si="3"/>
        <v>73531.035000000003</v>
      </c>
      <c r="L25" s="10"/>
      <c r="M25" s="10"/>
      <c r="N25" s="10"/>
      <c r="O25" s="10">
        <f t="shared" si="1"/>
        <v>7353.1035000000011</v>
      </c>
      <c r="P25" s="10">
        <f t="shared" si="2"/>
        <v>80884.138500000001</v>
      </c>
    </row>
    <row r="26" spans="2:16">
      <c r="B26" s="8">
        <v>17</v>
      </c>
      <c r="C26" s="8" t="s">
        <v>50</v>
      </c>
      <c r="D26" s="8" t="s">
        <v>46</v>
      </c>
      <c r="E26" s="8"/>
      <c r="F26" s="8" t="s">
        <v>51</v>
      </c>
      <c r="G26" s="8"/>
      <c r="H26" s="9">
        <v>2.81</v>
      </c>
      <c r="I26" s="8">
        <v>17697</v>
      </c>
      <c r="J26" s="8">
        <v>2</v>
      </c>
      <c r="K26" s="12">
        <f t="shared" si="3"/>
        <v>99457.14</v>
      </c>
      <c r="L26" s="10"/>
      <c r="M26" s="10"/>
      <c r="N26" s="10">
        <v>5309</v>
      </c>
      <c r="O26" s="10">
        <f t="shared" si="1"/>
        <v>9945.7139999999999</v>
      </c>
      <c r="P26" s="10">
        <f t="shared" si="2"/>
        <v>114711.85399999999</v>
      </c>
    </row>
    <row r="27" spans="2:16">
      <c r="B27" s="8">
        <v>18</v>
      </c>
      <c r="C27" s="8" t="s">
        <v>52</v>
      </c>
      <c r="D27" s="8" t="s">
        <v>53</v>
      </c>
      <c r="E27" s="8"/>
      <c r="F27" s="8" t="s">
        <v>54</v>
      </c>
      <c r="G27" s="8"/>
      <c r="H27" s="9">
        <v>2.81</v>
      </c>
      <c r="I27" s="8">
        <v>17697</v>
      </c>
      <c r="J27" s="8">
        <v>1.5</v>
      </c>
      <c r="K27" s="12">
        <f t="shared" si="3"/>
        <v>74592.854999999996</v>
      </c>
      <c r="L27" s="10"/>
      <c r="M27" s="10"/>
      <c r="N27" s="10"/>
      <c r="O27" s="10">
        <f t="shared" si="1"/>
        <v>7459.2855</v>
      </c>
      <c r="P27" s="10">
        <f t="shared" si="2"/>
        <v>82052.140499999994</v>
      </c>
    </row>
    <row r="28" spans="2:16">
      <c r="B28" s="8">
        <v>19</v>
      </c>
      <c r="C28" s="8" t="s">
        <v>55</v>
      </c>
      <c r="D28" s="8" t="s">
        <v>46</v>
      </c>
      <c r="E28" s="8"/>
      <c r="F28" s="8" t="s">
        <v>48</v>
      </c>
      <c r="G28" s="8"/>
      <c r="H28" s="9">
        <v>2.77</v>
      </c>
      <c r="I28" s="8">
        <v>17697</v>
      </c>
      <c r="J28" s="8">
        <v>6</v>
      </c>
      <c r="K28" s="12">
        <f t="shared" si="3"/>
        <v>294124.14</v>
      </c>
      <c r="L28" s="10"/>
      <c r="M28" s="10"/>
      <c r="N28" s="10">
        <v>21236</v>
      </c>
      <c r="O28" s="10">
        <f t="shared" si="1"/>
        <v>29412.414000000004</v>
      </c>
      <c r="P28" s="10">
        <f t="shared" si="2"/>
        <v>344772.554</v>
      </c>
    </row>
    <row r="29" spans="2:16">
      <c r="B29" s="8">
        <v>20</v>
      </c>
      <c r="C29" s="8" t="s">
        <v>56</v>
      </c>
      <c r="D29" s="8" t="s">
        <v>53</v>
      </c>
      <c r="E29" s="8"/>
      <c r="F29" s="8" t="s">
        <v>57</v>
      </c>
      <c r="G29" s="8"/>
      <c r="H29" s="9">
        <v>2.84</v>
      </c>
      <c r="I29" s="8">
        <v>17697</v>
      </c>
      <c r="J29" s="8">
        <v>4</v>
      </c>
      <c r="K29" s="12">
        <f t="shared" si="3"/>
        <v>201037.91999999998</v>
      </c>
      <c r="L29" s="10"/>
      <c r="M29" s="10"/>
      <c r="N29" s="10">
        <f>K29*50%</f>
        <v>100518.95999999999</v>
      </c>
      <c r="O29" s="10">
        <f t="shared" si="1"/>
        <v>20103.792000000001</v>
      </c>
      <c r="P29" s="10">
        <f t="shared" si="2"/>
        <v>321660.67200000002</v>
      </c>
    </row>
    <row r="30" spans="2:16">
      <c r="B30" s="8"/>
      <c r="C30" s="8"/>
      <c r="D30" s="8"/>
      <c r="E30" s="8"/>
      <c r="F30" s="8"/>
      <c r="G30" s="8"/>
      <c r="H30" s="8"/>
      <c r="I30" s="8"/>
      <c r="J30" s="4">
        <f>SUM(J12:J29)</f>
        <v>30</v>
      </c>
      <c r="K30" s="4">
        <f t="shared" ref="K30:O30" si="5">SUM(K12:K29)</f>
        <v>1792706.0999999996</v>
      </c>
      <c r="L30" s="4">
        <f t="shared" si="5"/>
        <v>182190.61499999999</v>
      </c>
      <c r="M30" s="4">
        <f t="shared" si="5"/>
        <v>30460</v>
      </c>
      <c r="N30" s="4">
        <f t="shared" si="5"/>
        <v>205903.995</v>
      </c>
      <c r="O30" s="4">
        <f t="shared" si="5"/>
        <v>197489.67150000005</v>
      </c>
      <c r="P30" s="13">
        <f>SUM(P12:P29)</f>
        <v>2408750.3815000001</v>
      </c>
    </row>
    <row r="31" spans="2:16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>
      <c r="B32" s="1"/>
      <c r="C32" s="1"/>
      <c r="D32" s="1"/>
      <c r="E32" s="1" t="s">
        <v>58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</sheetData>
  <mergeCells count="2">
    <mergeCell ref="L6:O6"/>
    <mergeCell ref="M9:N10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K63"/>
  <sheetViews>
    <sheetView tabSelected="1" topLeftCell="S34" workbookViewId="0">
      <selection activeCell="R43" sqref="R43:T43"/>
    </sheetView>
  </sheetViews>
  <sheetFormatPr defaultRowHeight="14.5"/>
  <cols>
    <col min="4" max="4" width="8.54296875" customWidth="1"/>
    <col min="5" max="7" width="8.7265625" hidden="1" customWidth="1"/>
  </cols>
  <sheetData>
    <row r="2" spans="2:37">
      <c r="K2" s="14"/>
      <c r="M2" s="15"/>
    </row>
    <row r="3" spans="2:37">
      <c r="K3" s="14"/>
      <c r="M3" s="15"/>
    </row>
    <row r="4" spans="2:37">
      <c r="I4" s="42"/>
      <c r="J4" s="42"/>
      <c r="K4" s="43"/>
      <c r="L4" s="42"/>
      <c r="M4" s="44"/>
      <c r="N4" s="42"/>
      <c r="O4" s="42"/>
      <c r="P4" s="42"/>
      <c r="Q4" s="42"/>
    </row>
    <row r="5" spans="2:37">
      <c r="I5" s="42"/>
      <c r="J5" s="19"/>
      <c r="K5" s="19"/>
      <c r="L5" s="19"/>
      <c r="M5" s="45"/>
      <c r="N5" s="45"/>
      <c r="O5" s="45"/>
      <c r="P5" s="45"/>
      <c r="Q5" s="42"/>
    </row>
    <row r="6" spans="2:37">
      <c r="C6" s="16"/>
      <c r="D6" s="16"/>
      <c r="I6" s="42"/>
      <c r="J6" s="19"/>
      <c r="K6" s="19"/>
      <c r="L6" s="19"/>
      <c r="M6" s="45"/>
      <c r="N6" s="45"/>
      <c r="O6" s="45"/>
      <c r="P6" s="45"/>
      <c r="Q6" s="42"/>
    </row>
    <row r="7" spans="2:37">
      <c r="C7" s="16"/>
      <c r="D7" s="16"/>
      <c r="I7" s="42"/>
      <c r="J7" s="42"/>
      <c r="K7" s="42"/>
      <c r="L7" s="42"/>
      <c r="M7" s="42"/>
      <c r="N7" s="42"/>
      <c r="O7" s="42"/>
      <c r="P7" s="45"/>
      <c r="Q7" s="42"/>
      <c r="AK7" s="19"/>
    </row>
    <row r="8" spans="2:37">
      <c r="I8" s="42"/>
      <c r="J8" s="46"/>
      <c r="K8" s="46"/>
      <c r="L8" s="46"/>
      <c r="M8" s="47"/>
      <c r="N8" s="47"/>
      <c r="O8" s="47"/>
      <c r="P8" s="47"/>
      <c r="Q8" s="48"/>
      <c r="Z8" s="20"/>
      <c r="AA8" s="20"/>
      <c r="AB8" s="20"/>
      <c r="AC8" s="20"/>
      <c r="AD8" s="20"/>
      <c r="AE8" s="20"/>
      <c r="AF8" s="20"/>
      <c r="AG8" s="20"/>
    </row>
    <row r="9" spans="2:37">
      <c r="N9" s="49"/>
      <c r="O9" s="49"/>
      <c r="P9" s="49"/>
      <c r="Q9" s="42"/>
    </row>
    <row r="10" spans="2:37">
      <c r="H10" s="16" t="s">
        <v>59</v>
      </c>
      <c r="I10" s="16"/>
      <c r="J10" s="16"/>
      <c r="K10" s="16"/>
      <c r="L10" s="16"/>
      <c r="M10" s="21"/>
      <c r="N10" s="50"/>
      <c r="O10" s="50"/>
      <c r="P10" s="50"/>
      <c r="Q10" s="51"/>
    </row>
    <row r="11" spans="2:37">
      <c r="J11" s="16" t="s">
        <v>60</v>
      </c>
      <c r="K11" s="16"/>
      <c r="L11" s="16"/>
      <c r="M11" s="14"/>
      <c r="N11" s="50"/>
      <c r="O11" s="50"/>
      <c r="P11" s="50"/>
      <c r="Q11" s="42"/>
    </row>
    <row r="12" spans="2:37">
      <c r="I12" s="42"/>
      <c r="J12" s="42"/>
      <c r="K12" s="42"/>
      <c r="L12" s="42"/>
      <c r="M12" s="50"/>
      <c r="N12" s="52"/>
      <c r="O12" s="52"/>
      <c r="P12" s="52"/>
      <c r="Q12" s="42"/>
    </row>
    <row r="13" spans="2:37" ht="15" thickBot="1">
      <c r="I13" s="42"/>
      <c r="J13" s="42"/>
      <c r="K13" s="43"/>
      <c r="L13" s="42"/>
      <c r="M13" s="44"/>
      <c r="N13" s="42"/>
      <c r="O13" s="42"/>
      <c r="P13" s="42"/>
      <c r="Q13" s="42"/>
    </row>
    <row r="14" spans="2:37" ht="39.5" customHeight="1">
      <c r="B14" s="110" t="s">
        <v>61</v>
      </c>
      <c r="C14" s="102" t="s">
        <v>62</v>
      </c>
      <c r="D14" s="102" t="s">
        <v>63</v>
      </c>
      <c r="E14" s="102" t="s">
        <v>64</v>
      </c>
      <c r="F14" s="102" t="s">
        <v>12</v>
      </c>
      <c r="G14" s="102" t="s">
        <v>65</v>
      </c>
      <c r="H14" s="55" t="s">
        <v>66</v>
      </c>
      <c r="I14" s="55" t="s">
        <v>67</v>
      </c>
      <c r="J14" s="105" t="s">
        <v>68</v>
      </c>
      <c r="K14" s="105"/>
      <c r="L14" s="105"/>
      <c r="M14" s="106" t="s">
        <v>67</v>
      </c>
      <c r="N14" s="106"/>
      <c r="O14" s="106"/>
      <c r="P14" s="107">
        <v>0.25</v>
      </c>
      <c r="Q14" s="91" t="s">
        <v>69</v>
      </c>
      <c r="R14" s="92"/>
      <c r="S14" s="92"/>
      <c r="T14" s="93"/>
      <c r="U14" s="85" t="s">
        <v>16</v>
      </c>
      <c r="V14" s="85"/>
      <c r="W14" s="94" t="s">
        <v>70</v>
      </c>
      <c r="X14" s="94" t="s">
        <v>71</v>
      </c>
      <c r="Y14" s="85" t="s">
        <v>72</v>
      </c>
      <c r="Z14" s="85"/>
      <c r="AA14" s="85"/>
      <c r="AB14" s="85"/>
      <c r="AC14" s="79" t="s">
        <v>73</v>
      </c>
      <c r="AD14" s="80"/>
      <c r="AE14" s="81"/>
      <c r="AF14" s="82" t="s">
        <v>74</v>
      </c>
      <c r="AG14" s="85" t="s">
        <v>75</v>
      </c>
      <c r="AH14" s="85"/>
      <c r="AI14" s="86" t="s">
        <v>76</v>
      </c>
      <c r="AJ14" s="89" t="s">
        <v>77</v>
      </c>
    </row>
    <row r="15" spans="2:37">
      <c r="B15" s="111"/>
      <c r="C15" s="66"/>
      <c r="D15" s="66"/>
      <c r="E15" s="66"/>
      <c r="F15" s="103"/>
      <c r="G15" s="66"/>
      <c r="H15" s="72" t="s">
        <v>78</v>
      </c>
      <c r="I15" s="72" t="s">
        <v>78</v>
      </c>
      <c r="J15" s="109" t="s">
        <v>79</v>
      </c>
      <c r="K15" s="72" t="s">
        <v>80</v>
      </c>
      <c r="L15" s="70" t="s">
        <v>81</v>
      </c>
      <c r="M15" s="71" t="s">
        <v>79</v>
      </c>
      <c r="N15" s="72" t="s">
        <v>80</v>
      </c>
      <c r="O15" s="72" t="s">
        <v>81</v>
      </c>
      <c r="P15" s="107"/>
      <c r="Q15" s="91"/>
      <c r="R15" s="73" t="s">
        <v>82</v>
      </c>
      <c r="S15" s="74"/>
      <c r="T15" s="75"/>
      <c r="U15" s="98" t="s">
        <v>83</v>
      </c>
      <c r="V15" s="99"/>
      <c r="W15" s="95"/>
      <c r="X15" s="96"/>
      <c r="Y15" s="67" t="s">
        <v>84</v>
      </c>
      <c r="Z15" s="95" t="s">
        <v>85</v>
      </c>
      <c r="AA15" s="62" t="s">
        <v>86</v>
      </c>
      <c r="AB15" s="62" t="s">
        <v>87</v>
      </c>
      <c r="AC15" s="66" t="s">
        <v>88</v>
      </c>
      <c r="AD15" s="66" t="s">
        <v>89</v>
      </c>
      <c r="AE15" s="66" t="s">
        <v>90</v>
      </c>
      <c r="AF15" s="83"/>
      <c r="AG15" s="67" t="s">
        <v>91</v>
      </c>
      <c r="AH15" s="67" t="s">
        <v>92</v>
      </c>
      <c r="AI15" s="87"/>
      <c r="AJ15" s="90"/>
    </row>
    <row r="16" spans="2:37">
      <c r="B16" s="111"/>
      <c r="C16" s="66"/>
      <c r="D16" s="66"/>
      <c r="E16" s="66"/>
      <c r="F16" s="103"/>
      <c r="G16" s="66"/>
      <c r="H16" s="72"/>
      <c r="I16" s="72"/>
      <c r="J16" s="109"/>
      <c r="K16" s="72"/>
      <c r="L16" s="70"/>
      <c r="M16" s="71"/>
      <c r="N16" s="72"/>
      <c r="O16" s="72"/>
      <c r="P16" s="107"/>
      <c r="Q16" s="91"/>
      <c r="R16" s="76"/>
      <c r="S16" s="77"/>
      <c r="T16" s="78"/>
      <c r="U16" s="100"/>
      <c r="V16" s="101"/>
      <c r="W16" s="95"/>
      <c r="X16" s="96"/>
      <c r="Y16" s="68"/>
      <c r="Z16" s="95"/>
      <c r="AA16" s="63"/>
      <c r="AB16" s="63"/>
      <c r="AC16" s="66"/>
      <c r="AD16" s="66"/>
      <c r="AE16" s="66"/>
      <c r="AF16" s="83"/>
      <c r="AG16" s="68"/>
      <c r="AH16" s="68"/>
      <c r="AI16" s="87"/>
      <c r="AJ16" s="90"/>
    </row>
    <row r="17" spans="2:37">
      <c r="B17" s="111"/>
      <c r="C17" s="66"/>
      <c r="D17" s="66"/>
      <c r="E17" s="66"/>
      <c r="F17" s="103"/>
      <c r="G17" s="66"/>
      <c r="H17" s="72"/>
      <c r="I17" s="72"/>
      <c r="J17" s="109"/>
      <c r="K17" s="72"/>
      <c r="L17" s="70"/>
      <c r="M17" s="71"/>
      <c r="N17" s="72"/>
      <c r="O17" s="72"/>
      <c r="P17" s="108"/>
      <c r="Q17" s="91"/>
      <c r="R17" s="62" t="s">
        <v>79</v>
      </c>
      <c r="S17" s="62" t="s">
        <v>80</v>
      </c>
      <c r="T17" s="62" t="s">
        <v>81</v>
      </c>
      <c r="U17" s="22"/>
      <c r="V17" s="22"/>
      <c r="W17" s="95"/>
      <c r="X17" s="96"/>
      <c r="Y17" s="68"/>
      <c r="Z17" s="95"/>
      <c r="AA17" s="63"/>
      <c r="AB17" s="63"/>
      <c r="AC17" s="66"/>
      <c r="AD17" s="66"/>
      <c r="AE17" s="66"/>
      <c r="AF17" s="83"/>
      <c r="AG17" s="68"/>
      <c r="AH17" s="68"/>
      <c r="AI17" s="87"/>
      <c r="AJ17" s="90"/>
    </row>
    <row r="18" spans="2:37">
      <c r="B18" s="111"/>
      <c r="C18" s="66"/>
      <c r="D18" s="66"/>
      <c r="E18" s="66"/>
      <c r="F18" s="103"/>
      <c r="G18" s="66"/>
      <c r="H18" s="72"/>
      <c r="I18" s="72"/>
      <c r="J18" s="109"/>
      <c r="K18" s="72"/>
      <c r="L18" s="70"/>
      <c r="M18" s="71"/>
      <c r="N18" s="72"/>
      <c r="O18" s="72"/>
      <c r="P18" s="108"/>
      <c r="Q18" s="91"/>
      <c r="R18" s="63"/>
      <c r="S18" s="63"/>
      <c r="T18" s="63"/>
      <c r="U18" s="64" t="s">
        <v>79</v>
      </c>
      <c r="V18" s="64" t="s">
        <v>93</v>
      </c>
      <c r="W18" s="95"/>
      <c r="X18" s="96"/>
      <c r="Y18" s="68"/>
      <c r="Z18" s="95"/>
      <c r="AA18" s="63"/>
      <c r="AB18" s="63"/>
      <c r="AC18" s="66"/>
      <c r="AD18" s="66"/>
      <c r="AE18" s="66"/>
      <c r="AF18" s="83"/>
      <c r="AG18" s="68"/>
      <c r="AH18" s="68"/>
      <c r="AI18" s="87"/>
      <c r="AJ18" s="90"/>
    </row>
    <row r="19" spans="2:37">
      <c r="B19" s="111"/>
      <c r="C19" s="66"/>
      <c r="D19" s="66"/>
      <c r="E19" s="66"/>
      <c r="F19" s="104"/>
      <c r="G19" s="66"/>
      <c r="H19" s="72"/>
      <c r="I19" s="72"/>
      <c r="J19" s="109"/>
      <c r="K19" s="72"/>
      <c r="L19" s="70"/>
      <c r="M19" s="71"/>
      <c r="N19" s="72"/>
      <c r="O19" s="72"/>
      <c r="P19" s="108"/>
      <c r="Q19" s="91"/>
      <c r="R19" s="63"/>
      <c r="S19" s="63"/>
      <c r="T19" s="63"/>
      <c r="U19" s="65"/>
      <c r="V19" s="65"/>
      <c r="W19" s="95"/>
      <c r="X19" s="97"/>
      <c r="Y19" s="68"/>
      <c r="Z19" s="95"/>
      <c r="AA19" s="63"/>
      <c r="AB19" s="63"/>
      <c r="AC19" s="66"/>
      <c r="AD19" s="66"/>
      <c r="AE19" s="66"/>
      <c r="AF19" s="84"/>
      <c r="AG19" s="69"/>
      <c r="AH19" s="69"/>
      <c r="AI19" s="88"/>
      <c r="AJ19" s="90"/>
    </row>
    <row r="20" spans="2:37">
      <c r="B20" s="23">
        <v>1</v>
      </c>
      <c r="C20" s="18" t="s">
        <v>94</v>
      </c>
      <c r="D20" s="23">
        <v>19</v>
      </c>
      <c r="E20" s="24">
        <v>5.24</v>
      </c>
      <c r="F20" s="24">
        <v>17697</v>
      </c>
      <c r="G20" s="25">
        <f>E20*F20</f>
        <v>92732.28</v>
      </c>
      <c r="H20" s="53"/>
      <c r="I20" s="53"/>
      <c r="J20" s="53"/>
      <c r="K20" s="53">
        <v>9</v>
      </c>
      <c r="L20" s="53"/>
      <c r="M20" s="54">
        <f t="shared" ref="M20:M55" si="0">G20/18*J20</f>
        <v>0</v>
      </c>
      <c r="N20" s="54">
        <f t="shared" ref="N20:N55" si="1">G20/18*K20</f>
        <v>46366.14</v>
      </c>
      <c r="O20" s="54">
        <f>G20/18*L20</f>
        <v>0</v>
      </c>
      <c r="P20" s="26">
        <f>(I20+M20+N20+O20)*25%</f>
        <v>11591.535</v>
      </c>
      <c r="Q20" s="26">
        <f>(M20+N20+O20+I20+P20)*10%</f>
        <v>5795.7675000000008</v>
      </c>
      <c r="R20" s="23"/>
      <c r="S20" s="23">
        <v>1106</v>
      </c>
      <c r="T20" s="23"/>
      <c r="U20" s="23"/>
      <c r="V20" s="23"/>
      <c r="W20" s="23"/>
      <c r="X20" s="23">
        <v>1180</v>
      </c>
      <c r="Y20" s="23"/>
      <c r="Z20" s="24">
        <v>23183</v>
      </c>
      <c r="AA20" s="24"/>
      <c r="AB20" s="24"/>
      <c r="AC20" s="24"/>
      <c r="AD20" s="24"/>
      <c r="AE20" s="24">
        <v>57957</v>
      </c>
      <c r="AF20" s="24">
        <v>17387</v>
      </c>
      <c r="AG20" s="24"/>
      <c r="AH20" s="23"/>
      <c r="AI20" s="27">
        <f>AF20+AA20+Z20</f>
        <v>40570</v>
      </c>
      <c r="AJ20" s="28">
        <f>M20+N20+O20+P20+Q20+R20+S20+T20+U20+V20+W20+X20+Z20+AA20+AB20+AC20+AD20+AE20+AF20+AG20+AH20+I20</f>
        <v>164566.4425</v>
      </c>
    </row>
    <row r="21" spans="2:37">
      <c r="B21" s="23">
        <v>2</v>
      </c>
      <c r="C21" s="18" t="s">
        <v>94</v>
      </c>
      <c r="D21" s="24">
        <v>43</v>
      </c>
      <c r="E21" s="24">
        <v>5.41</v>
      </c>
      <c r="F21" s="24">
        <v>17697</v>
      </c>
      <c r="G21" s="25">
        <f t="shared" ref="G21:G55" si="2">E21*F21</f>
        <v>95740.77</v>
      </c>
      <c r="H21" s="24"/>
      <c r="I21" s="24"/>
      <c r="J21" s="24">
        <v>2</v>
      </c>
      <c r="K21" s="24">
        <v>13</v>
      </c>
      <c r="L21" s="24">
        <v>5</v>
      </c>
      <c r="M21" s="23">
        <f t="shared" si="0"/>
        <v>10637.863333333335</v>
      </c>
      <c r="N21" s="23">
        <f t="shared" si="1"/>
        <v>69146.111666666679</v>
      </c>
      <c r="O21" s="23">
        <f t="shared" ref="O21:O55" si="3">G21/18*L21</f>
        <v>26594.658333333336</v>
      </c>
      <c r="P21" s="26">
        <f t="shared" ref="P21:P55" si="4">(I21+M21+N21+O21)*25%</f>
        <v>26594.658333333336</v>
      </c>
      <c r="Q21" s="27">
        <f t="shared" ref="Q21:Q55" si="5">(M21+N21+O21+I21+P21)*10%</f>
        <v>13297.32916666667</v>
      </c>
      <c r="R21" s="24">
        <v>246</v>
      </c>
      <c r="S21" s="24">
        <v>1597</v>
      </c>
      <c r="T21" s="24">
        <v>614</v>
      </c>
      <c r="U21" s="24"/>
      <c r="V21" s="24">
        <v>0</v>
      </c>
      <c r="W21" s="24"/>
      <c r="X21" s="24"/>
      <c r="Y21" s="24"/>
      <c r="Z21" s="24"/>
      <c r="AA21" s="24"/>
      <c r="AB21" s="24"/>
      <c r="AC21" s="24"/>
      <c r="AD21" s="24"/>
      <c r="AE21" s="24"/>
      <c r="AF21" s="24">
        <v>29919</v>
      </c>
      <c r="AG21" s="24"/>
      <c r="AH21" s="24"/>
      <c r="AI21" s="27">
        <f t="shared" ref="AI21:AI55" si="6">AF21+AA21+Z21</f>
        <v>29919</v>
      </c>
      <c r="AJ21" s="28">
        <f>M21+N21+O21+P21+Q21+R21+S21+T21+U21+V21+W21+X21+Z21+AA21+AB21+AC21+AD21+AE21+AF21+AG21+AH21+I21</f>
        <v>178646.62083333335</v>
      </c>
    </row>
    <row r="22" spans="2:37">
      <c r="B22" s="23">
        <v>3</v>
      </c>
      <c r="C22" s="18" t="s">
        <v>94</v>
      </c>
      <c r="D22" s="24">
        <v>14.11</v>
      </c>
      <c r="E22" s="24">
        <v>5.16</v>
      </c>
      <c r="F22" s="24">
        <v>17697</v>
      </c>
      <c r="G22" s="25">
        <f t="shared" si="2"/>
        <v>91316.52</v>
      </c>
      <c r="H22" s="24"/>
      <c r="I22" s="24"/>
      <c r="J22" s="24">
        <v>12</v>
      </c>
      <c r="K22" s="24">
        <v>18</v>
      </c>
      <c r="L22" s="24">
        <v>2</v>
      </c>
      <c r="M22" s="23">
        <f t="shared" si="0"/>
        <v>60877.680000000008</v>
      </c>
      <c r="N22" s="23">
        <f t="shared" si="1"/>
        <v>91316.52</v>
      </c>
      <c r="O22" s="23">
        <f t="shared" si="3"/>
        <v>10146.280000000001</v>
      </c>
      <c r="P22" s="26">
        <f t="shared" si="4"/>
        <v>40585.120000000003</v>
      </c>
      <c r="Q22" s="27">
        <f t="shared" si="5"/>
        <v>20292.560000000001</v>
      </c>
      <c r="R22" s="24">
        <v>1179</v>
      </c>
      <c r="S22" s="24">
        <v>1770</v>
      </c>
      <c r="T22" s="24">
        <v>196</v>
      </c>
      <c r="U22" s="24"/>
      <c r="V22" s="24">
        <v>2654</v>
      </c>
      <c r="W22" s="24"/>
      <c r="X22" s="24">
        <v>1180</v>
      </c>
      <c r="Y22" s="24"/>
      <c r="Z22" s="24"/>
      <c r="AA22" s="24"/>
      <c r="AB22" s="24"/>
      <c r="AC22" s="24"/>
      <c r="AD22" s="24"/>
      <c r="AE22" s="24"/>
      <c r="AF22" s="24">
        <v>57073</v>
      </c>
      <c r="AG22" s="24"/>
      <c r="AH22" s="24"/>
      <c r="AI22" s="27">
        <f t="shared" si="6"/>
        <v>57073</v>
      </c>
      <c r="AJ22" s="28">
        <f>M22+N22+O22+P22+Q22+R22+S22+T22+U22+V22+W22+X22+Z22+AA22+AB22+AC22+AD22+AE22+AF22+AG22+AH22+I22</f>
        <v>287270.16000000003</v>
      </c>
    </row>
    <row r="23" spans="2:37">
      <c r="B23" s="23">
        <v>4</v>
      </c>
      <c r="C23" s="18" t="s">
        <v>94</v>
      </c>
      <c r="D23" s="24">
        <v>23</v>
      </c>
      <c r="E23" s="24">
        <v>5.32</v>
      </c>
      <c r="F23" s="24">
        <v>17697</v>
      </c>
      <c r="G23" s="25">
        <f t="shared" si="2"/>
        <v>94148.040000000008</v>
      </c>
      <c r="H23" s="24"/>
      <c r="I23" s="24"/>
      <c r="J23" s="24">
        <v>19</v>
      </c>
      <c r="K23" s="24"/>
      <c r="L23" s="24"/>
      <c r="M23" s="23">
        <f t="shared" si="0"/>
        <v>99378.486666666664</v>
      </c>
      <c r="N23" s="23">
        <f t="shared" si="1"/>
        <v>0</v>
      </c>
      <c r="O23" s="23">
        <f t="shared" si="3"/>
        <v>0</v>
      </c>
      <c r="P23" s="26">
        <f t="shared" si="4"/>
        <v>24844.621666666666</v>
      </c>
      <c r="Q23" s="27">
        <f t="shared" si="5"/>
        <v>12422.310833333335</v>
      </c>
      <c r="R23" s="24">
        <v>983</v>
      </c>
      <c r="S23" s="24"/>
      <c r="T23" s="24"/>
      <c r="U23" s="24">
        <v>2212</v>
      </c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>
        <v>37266</v>
      </c>
      <c r="AG23" s="24"/>
      <c r="AH23" s="24"/>
      <c r="AI23" s="27">
        <f t="shared" si="6"/>
        <v>37266</v>
      </c>
      <c r="AJ23" s="28">
        <f>M23+N23+O23+P23+Q23+R23+S23+T23+U23+V23+W23+X23+Z23+AA23+AB23+AC23+AD23+AE23+AF23+AG23+AH23+I23</f>
        <v>177106.41916666666</v>
      </c>
      <c r="AK23" s="17"/>
    </row>
    <row r="24" spans="2:37">
      <c r="B24" s="23">
        <v>5</v>
      </c>
      <c r="C24" s="18" t="s">
        <v>94</v>
      </c>
      <c r="D24" s="24">
        <v>9.0299999999999994</v>
      </c>
      <c r="E24" s="24">
        <v>5.01</v>
      </c>
      <c r="F24" s="24">
        <v>17697</v>
      </c>
      <c r="G24" s="25">
        <f t="shared" si="2"/>
        <v>88661.97</v>
      </c>
      <c r="H24" s="24"/>
      <c r="I24" s="24"/>
      <c r="J24" s="24"/>
      <c r="K24" s="24">
        <v>20</v>
      </c>
      <c r="L24" s="24">
        <v>5</v>
      </c>
      <c r="M24" s="23">
        <f t="shared" si="0"/>
        <v>0</v>
      </c>
      <c r="N24" s="23">
        <f t="shared" si="1"/>
        <v>98513.3</v>
      </c>
      <c r="O24" s="23">
        <f t="shared" si="3"/>
        <v>24628.325000000001</v>
      </c>
      <c r="P24" s="26">
        <f t="shared" si="4"/>
        <v>30785.40625</v>
      </c>
      <c r="Q24" s="27">
        <f t="shared" si="5"/>
        <v>15392.703125</v>
      </c>
      <c r="R24" s="24"/>
      <c r="S24" s="24">
        <v>1966</v>
      </c>
      <c r="T24" s="24">
        <v>393</v>
      </c>
      <c r="U24" s="24"/>
      <c r="V24" s="24">
        <v>2654</v>
      </c>
      <c r="W24" s="24"/>
      <c r="X24" s="24">
        <v>786</v>
      </c>
      <c r="Y24" s="24"/>
      <c r="Z24" s="24">
        <v>61570</v>
      </c>
      <c r="AA24" s="24"/>
      <c r="AB24" s="24"/>
      <c r="AC24" s="24"/>
      <c r="AD24" s="24"/>
      <c r="AE24" s="24"/>
      <c r="AF24" s="24">
        <v>36942</v>
      </c>
      <c r="AG24" s="24"/>
      <c r="AH24" s="24"/>
      <c r="AI24" s="27">
        <f t="shared" si="6"/>
        <v>98512</v>
      </c>
      <c r="AJ24" s="28">
        <f>M24+N24+O24+P24+Q24+R24+S24+T24+U24+V24+W24+X24+Z24+AA24+AB24+AC24+AD24+AE24+AF24+AG24+AH24+I24</f>
        <v>273630.734375</v>
      </c>
    </row>
    <row r="25" spans="2:37">
      <c r="B25" s="23">
        <v>6</v>
      </c>
      <c r="C25" s="18" t="s">
        <v>95</v>
      </c>
      <c r="D25" s="24">
        <v>11.11</v>
      </c>
      <c r="E25" s="24">
        <v>4.8600000000000003</v>
      </c>
      <c r="F25" s="24">
        <v>17697</v>
      </c>
      <c r="G25" s="25">
        <f t="shared" si="2"/>
        <v>86007.420000000013</v>
      </c>
      <c r="H25" s="24"/>
      <c r="I25" s="24"/>
      <c r="J25" s="24"/>
      <c r="K25" s="24">
        <v>10</v>
      </c>
      <c r="L25" s="24"/>
      <c r="M25" s="23">
        <f t="shared" si="0"/>
        <v>0</v>
      </c>
      <c r="N25" s="23">
        <f t="shared" si="1"/>
        <v>47781.900000000009</v>
      </c>
      <c r="O25" s="23">
        <f t="shared" si="3"/>
        <v>0</v>
      </c>
      <c r="P25" s="26">
        <f t="shared" si="4"/>
        <v>11945.475000000002</v>
      </c>
      <c r="Q25" s="27">
        <f t="shared" si="5"/>
        <v>5972.737500000002</v>
      </c>
      <c r="R25" s="24"/>
      <c r="S25" s="24">
        <v>1229</v>
      </c>
      <c r="T25" s="24"/>
      <c r="U25" s="24"/>
      <c r="V25" s="24">
        <v>0</v>
      </c>
      <c r="W25" s="24"/>
      <c r="X25" s="24"/>
      <c r="Y25" s="24"/>
      <c r="Z25" s="24"/>
      <c r="AA25" s="24">
        <v>20904</v>
      </c>
      <c r="AB25" s="24"/>
      <c r="AC25" s="24"/>
      <c r="AD25" s="24"/>
      <c r="AE25" s="24"/>
      <c r="AF25" s="24">
        <v>17918</v>
      </c>
      <c r="AG25" s="24"/>
      <c r="AH25" s="24"/>
      <c r="AI25" s="27">
        <f t="shared" si="6"/>
        <v>38822</v>
      </c>
      <c r="AJ25" s="28">
        <f>M25+N25+O25+P25+Q25+R25+S25+T25+U25+V25+W25+X25+Z25+AA25+AB25+AC25+AD25+AE25+AF25+AG25+AH25+I25</f>
        <v>105751.11250000002</v>
      </c>
    </row>
    <row r="26" spans="2:37">
      <c r="B26" s="23">
        <v>7</v>
      </c>
      <c r="C26" s="18" t="s">
        <v>95</v>
      </c>
      <c r="D26" s="24">
        <v>11.09</v>
      </c>
      <c r="E26" s="24">
        <v>4.8600000000000003</v>
      </c>
      <c r="F26" s="24">
        <v>17697</v>
      </c>
      <c r="G26" s="25">
        <f t="shared" si="2"/>
        <v>86007.420000000013</v>
      </c>
      <c r="H26" s="24"/>
      <c r="I26" s="24"/>
      <c r="J26" s="24"/>
      <c r="K26" s="24">
        <v>9</v>
      </c>
      <c r="L26" s="24">
        <v>5</v>
      </c>
      <c r="M26" s="23">
        <f t="shared" si="0"/>
        <v>0</v>
      </c>
      <c r="N26" s="23">
        <f t="shared" si="1"/>
        <v>43003.710000000006</v>
      </c>
      <c r="O26" s="23">
        <f t="shared" si="3"/>
        <v>23890.950000000004</v>
      </c>
      <c r="P26" s="26">
        <f t="shared" si="4"/>
        <v>16723.665000000001</v>
      </c>
      <c r="Q26" s="27">
        <f t="shared" si="5"/>
        <v>8361.8325000000023</v>
      </c>
      <c r="R26" s="24"/>
      <c r="S26" s="24">
        <v>884</v>
      </c>
      <c r="T26" s="24">
        <v>393</v>
      </c>
      <c r="U26" s="24"/>
      <c r="V26" s="24">
        <v>2654</v>
      </c>
      <c r="W26" s="24"/>
      <c r="X26" s="24">
        <v>786</v>
      </c>
      <c r="Y26" s="24"/>
      <c r="Z26" s="24"/>
      <c r="AA26" s="24"/>
      <c r="AB26" s="24"/>
      <c r="AC26" s="24"/>
      <c r="AD26" s="24"/>
      <c r="AE26" s="24"/>
      <c r="AF26" s="24">
        <v>16126</v>
      </c>
      <c r="AG26" s="24"/>
      <c r="AH26" s="24"/>
      <c r="AI26" s="27">
        <f t="shared" si="6"/>
        <v>16126</v>
      </c>
      <c r="AJ26" s="28">
        <f>M26+N26+O26+P26+Q26+R26+S26+T26+U26+V26+W26+X26+Z26+AA26+AB26+AC26+AD26+AE26+AF26+AG26+AH26+I26</f>
        <v>112823.15750000002</v>
      </c>
    </row>
    <row r="27" spans="2:37">
      <c r="B27" s="23">
        <v>8</v>
      </c>
      <c r="C27" s="18" t="s">
        <v>95</v>
      </c>
      <c r="D27" s="24">
        <v>26.04</v>
      </c>
      <c r="E27" s="29">
        <v>5.2</v>
      </c>
      <c r="F27" s="24">
        <v>17697</v>
      </c>
      <c r="G27" s="25">
        <f t="shared" si="2"/>
        <v>92024.400000000009</v>
      </c>
      <c r="H27" s="24"/>
      <c r="I27" s="24"/>
      <c r="J27" s="24"/>
      <c r="K27" s="24">
        <v>25</v>
      </c>
      <c r="L27" s="24">
        <v>8</v>
      </c>
      <c r="M27" s="23">
        <f t="shared" si="0"/>
        <v>0</v>
      </c>
      <c r="N27" s="23">
        <f t="shared" si="1"/>
        <v>127811.66666666669</v>
      </c>
      <c r="O27" s="23">
        <f t="shared" si="3"/>
        <v>40899.733333333337</v>
      </c>
      <c r="P27" s="26">
        <f t="shared" si="4"/>
        <v>42177.850000000006</v>
      </c>
      <c r="Q27" s="27">
        <f t="shared" si="5"/>
        <v>21088.925000000003</v>
      </c>
      <c r="R27" s="24"/>
      <c r="S27" s="24"/>
      <c r="T27" s="24"/>
      <c r="U27" s="24"/>
      <c r="V27" s="24">
        <v>2654</v>
      </c>
      <c r="W27" s="24"/>
      <c r="X27" s="24">
        <v>1966</v>
      </c>
      <c r="Y27" s="24"/>
      <c r="Z27" s="24"/>
      <c r="AA27" s="24"/>
      <c r="AB27" s="24"/>
      <c r="AC27" s="24"/>
      <c r="AD27" s="24"/>
      <c r="AE27" s="24"/>
      <c r="AF27" s="24">
        <v>47929</v>
      </c>
      <c r="AG27" s="24"/>
      <c r="AH27" s="24"/>
      <c r="AI27" s="27">
        <f t="shared" si="6"/>
        <v>47929</v>
      </c>
      <c r="AJ27" s="28">
        <f>M27+N27+O27+P27+Q27+R27+S27+T27+U27+V27+W27+X27+Z27+AA27+AB27+AC27+AD27+AE27+AF27+AG27+AH27+I27</f>
        <v>284527.17500000005</v>
      </c>
    </row>
    <row r="28" spans="2:37">
      <c r="B28" s="23">
        <v>9</v>
      </c>
      <c r="C28" s="18" t="s">
        <v>95</v>
      </c>
      <c r="D28" s="24">
        <v>13.03</v>
      </c>
      <c r="E28" s="24">
        <v>4.95</v>
      </c>
      <c r="F28" s="24">
        <v>17697</v>
      </c>
      <c r="G28" s="25">
        <f t="shared" si="2"/>
        <v>87600.150000000009</v>
      </c>
      <c r="H28" s="24"/>
      <c r="I28" s="24"/>
      <c r="J28" s="24">
        <v>6</v>
      </c>
      <c r="K28" s="24">
        <v>22</v>
      </c>
      <c r="L28" s="24">
        <v>2</v>
      </c>
      <c r="M28" s="23">
        <f t="shared" si="0"/>
        <v>29200.050000000003</v>
      </c>
      <c r="N28" s="23">
        <f t="shared" si="1"/>
        <v>107066.85</v>
      </c>
      <c r="O28" s="23">
        <f t="shared" si="3"/>
        <v>9733.35</v>
      </c>
      <c r="P28" s="26">
        <f t="shared" si="4"/>
        <v>36500.062500000007</v>
      </c>
      <c r="Q28" s="27">
        <f t="shared" si="5"/>
        <v>18250.031250000004</v>
      </c>
      <c r="R28" s="24">
        <v>737</v>
      </c>
      <c r="S28" s="24">
        <v>2481</v>
      </c>
      <c r="T28" s="24">
        <v>196</v>
      </c>
      <c r="U28" s="24"/>
      <c r="V28" s="24">
        <v>2654</v>
      </c>
      <c r="W28" s="24"/>
      <c r="X28" s="24"/>
      <c r="Y28" s="24"/>
      <c r="Z28" s="24"/>
      <c r="AA28" s="24">
        <v>63875</v>
      </c>
      <c r="AB28" s="24"/>
      <c r="AC28" s="24"/>
      <c r="AD28" s="24"/>
      <c r="AE28" s="24"/>
      <c r="AF28" s="24">
        <v>51100</v>
      </c>
      <c r="AG28" s="24"/>
      <c r="AH28" s="24"/>
      <c r="AI28" s="27">
        <f t="shared" si="6"/>
        <v>114975</v>
      </c>
      <c r="AJ28" s="28">
        <f>M28+N28+O28+P28+Q28+R28+S28+T28+U28+V28+W28+X28+Z28+AA28+AB28+AC28+AD28+AE28+AF28+AG28+AH28+I28</f>
        <v>321793.34375</v>
      </c>
    </row>
    <row r="29" spans="2:37">
      <c r="B29" s="23">
        <v>10</v>
      </c>
      <c r="C29" s="18" t="s">
        <v>95</v>
      </c>
      <c r="D29" s="24">
        <v>22.06</v>
      </c>
      <c r="E29" s="24">
        <v>5.12</v>
      </c>
      <c r="F29" s="24">
        <v>17697</v>
      </c>
      <c r="G29" s="25">
        <f t="shared" si="2"/>
        <v>90608.639999999999</v>
      </c>
      <c r="H29" s="24"/>
      <c r="I29" s="24"/>
      <c r="J29" s="24"/>
      <c r="K29" s="24">
        <v>10</v>
      </c>
      <c r="L29" s="24">
        <v>0</v>
      </c>
      <c r="M29" s="23">
        <f t="shared" si="0"/>
        <v>0</v>
      </c>
      <c r="N29" s="23">
        <f t="shared" si="1"/>
        <v>50338.133333333331</v>
      </c>
      <c r="O29" s="23">
        <f t="shared" si="3"/>
        <v>0</v>
      </c>
      <c r="P29" s="26">
        <f t="shared" si="4"/>
        <v>12584.533333333333</v>
      </c>
      <c r="Q29" s="27">
        <f t="shared" si="5"/>
        <v>6292.2666666666664</v>
      </c>
      <c r="R29" s="24"/>
      <c r="S29" s="24">
        <v>590</v>
      </c>
      <c r="T29" s="24">
        <v>393</v>
      </c>
      <c r="U29" s="24"/>
      <c r="V29" s="24">
        <v>0</v>
      </c>
      <c r="W29" s="24"/>
      <c r="X29" s="24">
        <v>786</v>
      </c>
      <c r="Y29" s="24"/>
      <c r="Z29" s="24"/>
      <c r="AA29" s="24"/>
      <c r="AB29" s="24"/>
      <c r="AC29" s="24"/>
      <c r="AD29" s="24"/>
      <c r="AE29" s="24"/>
      <c r="AF29" s="24">
        <v>18876</v>
      </c>
      <c r="AG29" s="24"/>
      <c r="AH29" s="24"/>
      <c r="AI29" s="27">
        <f t="shared" si="6"/>
        <v>18876</v>
      </c>
      <c r="AJ29" s="28">
        <f>M29+N29+O29+P29+Q29+R29+S29+T29+U29+V29+W29+X29+Z29+AA29+AB29+AC29+AD29+AE29+AF29+AG29+AH29+I29</f>
        <v>89859.933333333334</v>
      </c>
    </row>
    <row r="30" spans="2:37">
      <c r="B30" s="23">
        <v>11</v>
      </c>
      <c r="C30" s="18" t="s">
        <v>95</v>
      </c>
      <c r="D30" s="24">
        <v>13.11</v>
      </c>
      <c r="E30" s="24">
        <v>4.95</v>
      </c>
      <c r="F30" s="24">
        <v>17697</v>
      </c>
      <c r="G30" s="25">
        <f t="shared" si="2"/>
        <v>87600.150000000009</v>
      </c>
      <c r="H30" s="24"/>
      <c r="I30" s="24"/>
      <c r="J30" s="24"/>
      <c r="K30" s="24">
        <v>25</v>
      </c>
      <c r="L30" s="24">
        <v>5</v>
      </c>
      <c r="M30" s="23">
        <f t="shared" si="0"/>
        <v>0</v>
      </c>
      <c r="N30" s="23">
        <f t="shared" si="1"/>
        <v>121666.875</v>
      </c>
      <c r="O30" s="23">
        <f t="shared" si="3"/>
        <v>24333.375</v>
      </c>
      <c r="P30" s="26">
        <f t="shared" si="4"/>
        <v>36500.0625</v>
      </c>
      <c r="Q30" s="27">
        <f t="shared" si="5"/>
        <v>18250.03125</v>
      </c>
      <c r="R30" s="24"/>
      <c r="S30" s="24">
        <v>2458</v>
      </c>
      <c r="T30" s="24">
        <v>491</v>
      </c>
      <c r="U30" s="24"/>
      <c r="V30" s="24"/>
      <c r="W30" s="24"/>
      <c r="X30" s="24">
        <v>1966</v>
      </c>
      <c r="Y30" s="24"/>
      <c r="Z30" s="24"/>
      <c r="AA30" s="24"/>
      <c r="AB30" s="24"/>
      <c r="AC30" s="24"/>
      <c r="AD30" s="24"/>
      <c r="AE30" s="24"/>
      <c r="AF30" s="24">
        <v>45625</v>
      </c>
      <c r="AG30" s="24"/>
      <c r="AH30" s="24"/>
      <c r="AI30" s="27">
        <f t="shared" si="6"/>
        <v>45625</v>
      </c>
      <c r="AJ30" s="28">
        <f>M30+N30+O30+P30+Q30+R30+S30+T30+U30+V30+W30+X30+Z30+AA30+AB30+AC30+AD30+AE30+AF30+AG30+AH30+I30</f>
        <v>251290.34375</v>
      </c>
    </row>
    <row r="31" spans="2:37">
      <c r="B31" s="23">
        <v>12</v>
      </c>
      <c r="C31" s="18" t="s">
        <v>95</v>
      </c>
      <c r="D31" s="24">
        <v>46.08</v>
      </c>
      <c r="E31" s="30">
        <v>5.2</v>
      </c>
      <c r="F31" s="24">
        <v>17697</v>
      </c>
      <c r="G31" s="25">
        <f t="shared" si="2"/>
        <v>92024.400000000009</v>
      </c>
      <c r="H31" s="24"/>
      <c r="I31" s="24"/>
      <c r="J31" s="24"/>
      <c r="K31" s="24">
        <v>15</v>
      </c>
      <c r="L31" s="24">
        <v>5</v>
      </c>
      <c r="M31" s="23">
        <f t="shared" si="0"/>
        <v>0</v>
      </c>
      <c r="N31" s="23">
        <f t="shared" si="1"/>
        <v>76687</v>
      </c>
      <c r="O31" s="23">
        <f t="shared" si="3"/>
        <v>25562.333333333336</v>
      </c>
      <c r="P31" s="26">
        <f t="shared" si="4"/>
        <v>25562.333333333336</v>
      </c>
      <c r="Q31" s="27">
        <f t="shared" si="5"/>
        <v>12781.16666666667</v>
      </c>
      <c r="R31" s="24"/>
      <c r="S31" s="24">
        <v>1475</v>
      </c>
      <c r="T31" s="24">
        <v>491</v>
      </c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>
        <v>28757</v>
      </c>
      <c r="AG31" s="24"/>
      <c r="AH31" s="24"/>
      <c r="AI31" s="27">
        <f t="shared" si="6"/>
        <v>28757</v>
      </c>
      <c r="AJ31" s="28">
        <f>M31+N31+O31+P31+Q31+R31+S31+T31+U31+V31+W31+X31+Z31+AA31+AB31+AC31+AD31+AE31+AF31+AG31+AH31+I31</f>
        <v>171315.83333333334</v>
      </c>
    </row>
    <row r="32" spans="2:37">
      <c r="B32" s="23">
        <v>13</v>
      </c>
      <c r="C32" s="18" t="s">
        <v>95</v>
      </c>
      <c r="D32" s="24">
        <v>33</v>
      </c>
      <c r="E32" s="30">
        <v>5.2</v>
      </c>
      <c r="F32" s="24">
        <v>17697</v>
      </c>
      <c r="G32" s="25">
        <f t="shared" si="2"/>
        <v>92024.400000000009</v>
      </c>
      <c r="H32" s="24"/>
      <c r="I32" s="24"/>
      <c r="J32" s="24">
        <v>18</v>
      </c>
      <c r="K32" s="24">
        <v>0</v>
      </c>
      <c r="L32" s="24"/>
      <c r="M32" s="23">
        <f t="shared" si="0"/>
        <v>92024.400000000009</v>
      </c>
      <c r="N32" s="23">
        <f t="shared" si="1"/>
        <v>0</v>
      </c>
      <c r="O32" s="23">
        <f t="shared" si="3"/>
        <v>0</v>
      </c>
      <c r="P32" s="26">
        <f t="shared" si="4"/>
        <v>23006.100000000002</v>
      </c>
      <c r="Q32" s="27">
        <f t="shared" si="5"/>
        <v>11503.050000000003</v>
      </c>
      <c r="R32" s="24">
        <v>983</v>
      </c>
      <c r="S32" s="24"/>
      <c r="T32" s="24"/>
      <c r="U32" s="24">
        <v>2212</v>
      </c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>
        <v>34509</v>
      </c>
      <c r="AG32" s="24"/>
      <c r="AH32" s="24"/>
      <c r="AI32" s="27">
        <f t="shared" si="6"/>
        <v>34509</v>
      </c>
      <c r="AJ32" s="28">
        <f>M32+N32+O32+P32+Q32+R32+S32+T32+U32+V32+W32+X32+Z32+AA32+AB32+AC32+AD32+AE32+AF32+AG32+AH32+I32</f>
        <v>164237.55000000002</v>
      </c>
    </row>
    <row r="33" spans="2:37">
      <c r="B33" s="23">
        <v>14</v>
      </c>
      <c r="C33" s="18" t="s">
        <v>95</v>
      </c>
      <c r="D33" s="24">
        <v>39</v>
      </c>
      <c r="E33" s="30">
        <v>5.2</v>
      </c>
      <c r="F33" s="24">
        <v>17697</v>
      </c>
      <c r="G33" s="25">
        <f t="shared" si="2"/>
        <v>92024.400000000009</v>
      </c>
      <c r="H33" s="24"/>
      <c r="I33" s="24"/>
      <c r="J33" s="24">
        <v>22</v>
      </c>
      <c r="K33" s="24"/>
      <c r="L33" s="24"/>
      <c r="M33" s="23">
        <f t="shared" si="0"/>
        <v>112474.26666666668</v>
      </c>
      <c r="N33" s="23">
        <f t="shared" si="1"/>
        <v>0</v>
      </c>
      <c r="O33" s="23">
        <f t="shared" si="3"/>
        <v>0</v>
      </c>
      <c r="P33" s="26">
        <f t="shared" si="4"/>
        <v>28118.566666666669</v>
      </c>
      <c r="Q33" s="27">
        <f t="shared" si="5"/>
        <v>14059.283333333335</v>
      </c>
      <c r="R33" s="24">
        <v>983</v>
      </c>
      <c r="S33" s="24"/>
      <c r="T33" s="24"/>
      <c r="U33" s="24">
        <v>2212</v>
      </c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>
        <v>42177</v>
      </c>
      <c r="AG33" s="24"/>
      <c r="AH33" s="24"/>
      <c r="AI33" s="27">
        <f t="shared" si="6"/>
        <v>42177</v>
      </c>
      <c r="AJ33" s="28">
        <f>M33+N33+O33+P33+Q33+R33+S33+T33+U33+V33+W33+X33+Z33+AA33+AB33+AC33+AD33+AE33+AF33+AG33+AH33+I33</f>
        <v>200024.11666666667</v>
      </c>
    </row>
    <row r="34" spans="2:37">
      <c r="B34" s="23">
        <v>15</v>
      </c>
      <c r="C34" s="18" t="s">
        <v>95</v>
      </c>
      <c r="D34" s="24">
        <v>22</v>
      </c>
      <c r="E34" s="24">
        <v>5.03</v>
      </c>
      <c r="F34" s="24">
        <v>17697</v>
      </c>
      <c r="G34" s="25">
        <f t="shared" si="2"/>
        <v>89015.91</v>
      </c>
      <c r="H34" s="24"/>
      <c r="I34" s="24"/>
      <c r="J34" s="24">
        <v>14</v>
      </c>
      <c r="K34" s="24"/>
      <c r="L34" s="24"/>
      <c r="M34" s="23">
        <f t="shared" si="0"/>
        <v>69234.596666666679</v>
      </c>
      <c r="N34" s="23">
        <f t="shared" si="1"/>
        <v>0</v>
      </c>
      <c r="O34" s="23">
        <f t="shared" si="3"/>
        <v>0</v>
      </c>
      <c r="P34" s="26">
        <f t="shared" si="4"/>
        <v>17308.64916666667</v>
      </c>
      <c r="Q34" s="27">
        <f t="shared" si="5"/>
        <v>8654.3245833333349</v>
      </c>
      <c r="R34" s="24">
        <v>785</v>
      </c>
      <c r="S34" s="24"/>
      <c r="T34" s="24"/>
      <c r="U34" s="24">
        <v>2212</v>
      </c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>
        <v>25963</v>
      </c>
      <c r="AG34" s="24"/>
      <c r="AH34" s="24"/>
      <c r="AI34" s="27">
        <f t="shared" si="6"/>
        <v>25963</v>
      </c>
      <c r="AJ34" s="28">
        <f>M34+N34+O34+P34+Q34+R34+S34+T34+U34+V34+W34+X34+Z34+AA34+AB34+AC34+AD34+AE34+AF34+AG34+AH34+I34</f>
        <v>124157.57041666668</v>
      </c>
    </row>
    <row r="35" spans="2:37">
      <c r="B35" s="23">
        <v>16</v>
      </c>
      <c r="C35" s="18" t="s">
        <v>95</v>
      </c>
      <c r="D35" s="24">
        <v>19.059999999999999</v>
      </c>
      <c r="E35" s="24">
        <v>5.03</v>
      </c>
      <c r="F35" s="24">
        <v>17697</v>
      </c>
      <c r="G35" s="25">
        <f t="shared" si="2"/>
        <v>89015.91</v>
      </c>
      <c r="H35" s="24"/>
      <c r="I35" s="24"/>
      <c r="J35" s="24">
        <v>1</v>
      </c>
      <c r="K35" s="24">
        <v>15</v>
      </c>
      <c r="L35" s="24">
        <v>2</v>
      </c>
      <c r="M35" s="23">
        <f t="shared" si="0"/>
        <v>4945.3283333333338</v>
      </c>
      <c r="N35" s="23">
        <f t="shared" si="1"/>
        <v>74179.925000000003</v>
      </c>
      <c r="O35" s="23">
        <f t="shared" si="3"/>
        <v>9890.6566666666677</v>
      </c>
      <c r="P35" s="26">
        <f t="shared" si="4"/>
        <v>22253.977500000001</v>
      </c>
      <c r="Q35" s="27">
        <f t="shared" si="5"/>
        <v>11126.988750000002</v>
      </c>
      <c r="R35" s="24"/>
      <c r="S35" s="24"/>
      <c r="T35" s="24"/>
      <c r="U35" s="24"/>
      <c r="V35" s="24"/>
      <c r="W35" s="24"/>
      <c r="X35" s="24">
        <v>0</v>
      </c>
      <c r="Y35" s="24"/>
      <c r="Z35" s="24"/>
      <c r="AA35" s="24"/>
      <c r="AB35" s="24"/>
      <c r="AC35" s="24"/>
      <c r="AD35" s="24"/>
      <c r="AE35" s="24"/>
      <c r="AF35" s="24">
        <v>29672</v>
      </c>
      <c r="AG35" s="24"/>
      <c r="AH35" s="24"/>
      <c r="AI35" s="27">
        <f t="shared" si="6"/>
        <v>29672</v>
      </c>
      <c r="AJ35" s="28">
        <f>M35+N35+O35+P35+Q35+R35+S35+T35+U35+V35+W35+X35+Z35+AA35+AB35+AC35+AD35+AE35+AF35+AG35+AH35+I35</f>
        <v>152068.87625000003</v>
      </c>
      <c r="AK35" s="19"/>
    </row>
    <row r="36" spans="2:37">
      <c r="B36" s="23">
        <v>17</v>
      </c>
      <c r="C36" s="18" t="s">
        <v>95</v>
      </c>
      <c r="D36" s="24">
        <v>15</v>
      </c>
      <c r="E36" s="24">
        <v>4.95</v>
      </c>
      <c r="F36" s="24">
        <v>17697</v>
      </c>
      <c r="G36" s="25">
        <f t="shared" si="2"/>
        <v>87600.150000000009</v>
      </c>
      <c r="H36" s="24"/>
      <c r="I36" s="24"/>
      <c r="J36" s="24"/>
      <c r="K36" s="24">
        <v>3</v>
      </c>
      <c r="L36" s="24">
        <v>3</v>
      </c>
      <c r="M36" s="23">
        <f t="shared" si="0"/>
        <v>0</v>
      </c>
      <c r="N36" s="23">
        <f t="shared" si="1"/>
        <v>14600.025000000001</v>
      </c>
      <c r="O36" s="23">
        <f t="shared" si="3"/>
        <v>14600.025000000001</v>
      </c>
      <c r="P36" s="26">
        <f t="shared" si="4"/>
        <v>7300.0125000000007</v>
      </c>
      <c r="Q36" s="27">
        <f t="shared" si="5"/>
        <v>3650.0062500000004</v>
      </c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>
        <v>5475</v>
      </c>
      <c r="AG36" s="24"/>
      <c r="AH36" s="24"/>
      <c r="AI36" s="27">
        <f t="shared" si="6"/>
        <v>5475</v>
      </c>
      <c r="AJ36" s="28">
        <f>M36+N36+O36+P36+Q36+R36+S36+T36+U36+V36+W36+X36+Z36+AA36+AB36+AC36+AD36+AE36+AF36+AG36+AH36+I36</f>
        <v>45625.068749999999</v>
      </c>
    </row>
    <row r="37" spans="2:37">
      <c r="B37" s="23">
        <v>18</v>
      </c>
      <c r="C37" s="18" t="s">
        <v>96</v>
      </c>
      <c r="D37" s="24">
        <v>10.06</v>
      </c>
      <c r="E37" s="24">
        <v>4.8099999999999996</v>
      </c>
      <c r="F37" s="24">
        <v>17697</v>
      </c>
      <c r="G37" s="25">
        <f t="shared" si="2"/>
        <v>85122.569999999992</v>
      </c>
      <c r="H37" s="24"/>
      <c r="I37" s="24"/>
      <c r="J37" s="24">
        <v>2</v>
      </c>
      <c r="K37" s="24">
        <v>26</v>
      </c>
      <c r="L37" s="24">
        <v>3</v>
      </c>
      <c r="M37" s="23">
        <f t="shared" si="0"/>
        <v>9458.0633333333317</v>
      </c>
      <c r="N37" s="23">
        <f t="shared" si="1"/>
        <v>122954.8233333333</v>
      </c>
      <c r="O37" s="23">
        <f t="shared" si="3"/>
        <v>14187.094999999998</v>
      </c>
      <c r="P37" s="26">
        <f t="shared" si="4"/>
        <v>36649.995416666658</v>
      </c>
      <c r="Q37" s="27">
        <f t="shared" si="5"/>
        <v>18324.997708333332</v>
      </c>
      <c r="R37" s="24">
        <v>245</v>
      </c>
      <c r="S37" s="24">
        <v>3072</v>
      </c>
      <c r="T37" s="24">
        <v>368</v>
      </c>
      <c r="U37" s="24"/>
      <c r="V37" s="24">
        <v>2654</v>
      </c>
      <c r="W37" s="24"/>
      <c r="X37" s="24">
        <v>2359</v>
      </c>
      <c r="Y37" s="24"/>
      <c r="Z37" s="24"/>
      <c r="AA37" s="24"/>
      <c r="AB37" s="24"/>
      <c r="AC37" s="24"/>
      <c r="AD37" s="24"/>
      <c r="AE37" s="24"/>
      <c r="AF37" s="24">
        <v>49655</v>
      </c>
      <c r="AG37" s="24"/>
      <c r="AH37" s="24"/>
      <c r="AI37" s="27">
        <f t="shared" si="6"/>
        <v>49655</v>
      </c>
      <c r="AJ37" s="28">
        <f>M37+N37+O37+P37+Q37+R37+S37+T37+U37+V37+W37+X37+Z37+AA37+AB37+AC37+AD37+AE37+AF37+AG37+AH37+I37</f>
        <v>259927.97479166664</v>
      </c>
    </row>
    <row r="38" spans="2:37">
      <c r="B38" s="23">
        <v>19</v>
      </c>
      <c r="C38" s="18" t="s">
        <v>96</v>
      </c>
      <c r="D38" s="24">
        <v>9.0299999999999994</v>
      </c>
      <c r="E38" s="24">
        <v>4.8099999999999996</v>
      </c>
      <c r="F38" s="24">
        <v>17697</v>
      </c>
      <c r="G38" s="25">
        <f t="shared" si="2"/>
        <v>85122.569999999992</v>
      </c>
      <c r="H38" s="24"/>
      <c r="I38" s="24"/>
      <c r="J38" s="24"/>
      <c r="K38" s="24">
        <v>4</v>
      </c>
      <c r="L38" s="24">
        <v>2</v>
      </c>
      <c r="M38" s="23">
        <f t="shared" si="0"/>
        <v>0</v>
      </c>
      <c r="N38" s="23">
        <f t="shared" si="1"/>
        <v>18916.126666666663</v>
      </c>
      <c r="O38" s="23">
        <f t="shared" si="3"/>
        <v>9458.0633333333317</v>
      </c>
      <c r="P38" s="26">
        <f t="shared" si="4"/>
        <v>7093.5474999999988</v>
      </c>
      <c r="Q38" s="27">
        <f t="shared" si="5"/>
        <v>3546.7737499999998</v>
      </c>
      <c r="R38" s="24"/>
      <c r="S38" s="24">
        <v>393</v>
      </c>
      <c r="T38" s="24">
        <v>197</v>
      </c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>
        <v>7093</v>
      </c>
      <c r="AG38" s="24"/>
      <c r="AH38" s="24"/>
      <c r="AI38" s="27">
        <f t="shared" si="6"/>
        <v>7093</v>
      </c>
      <c r="AJ38" s="28">
        <f>M38+N38+O38+P38+Q38+R38+S38+T38+U38+V38+W38+X38+Z38+AA38+AB38+AC38+AD38+AE38+AF38+AG38+AH38+I38</f>
        <v>46697.511249999996</v>
      </c>
    </row>
    <row r="39" spans="2:37">
      <c r="B39" s="23">
        <v>20</v>
      </c>
      <c r="C39" s="18" t="s">
        <v>97</v>
      </c>
      <c r="D39" s="23">
        <v>46.09</v>
      </c>
      <c r="E39" s="24">
        <v>4.7300000000000004</v>
      </c>
      <c r="F39" s="24">
        <v>17697</v>
      </c>
      <c r="G39" s="25">
        <f t="shared" si="2"/>
        <v>83706.810000000012</v>
      </c>
      <c r="H39" s="24"/>
      <c r="I39" s="24"/>
      <c r="J39" s="24"/>
      <c r="K39" s="24">
        <v>2</v>
      </c>
      <c r="L39" s="24"/>
      <c r="M39" s="23">
        <f t="shared" si="0"/>
        <v>0</v>
      </c>
      <c r="N39" s="23">
        <f t="shared" si="1"/>
        <v>9300.756666666668</v>
      </c>
      <c r="O39" s="23">
        <f t="shared" si="3"/>
        <v>0</v>
      </c>
      <c r="P39" s="26">
        <f t="shared" si="4"/>
        <v>2325.189166666667</v>
      </c>
      <c r="Q39" s="27">
        <f t="shared" si="5"/>
        <v>1162.5945833333335</v>
      </c>
      <c r="R39" s="23"/>
      <c r="S39" s="23">
        <v>197</v>
      </c>
      <c r="T39" s="23">
        <v>0</v>
      </c>
      <c r="U39" s="23"/>
      <c r="V39" s="23"/>
      <c r="W39" s="23"/>
      <c r="X39" s="23"/>
      <c r="Y39" s="23"/>
      <c r="Z39" s="24"/>
      <c r="AA39" s="24"/>
      <c r="AB39" s="24"/>
      <c r="AC39" s="24"/>
      <c r="AD39" s="24"/>
      <c r="AE39" s="24"/>
      <c r="AF39" s="24">
        <v>3488</v>
      </c>
      <c r="AG39" s="24"/>
      <c r="AH39" s="23"/>
      <c r="AI39" s="27">
        <f t="shared" si="6"/>
        <v>3488</v>
      </c>
      <c r="AJ39" s="28">
        <f>M39+N39+O39+P39+Q39+R39+S39+T39+U39+V39+W39+X39+Z39+AA39+AB39+AC39+AD39+AE39+AF39+AG39+AH39+I39</f>
        <v>16473.54041666667</v>
      </c>
    </row>
    <row r="40" spans="2:37">
      <c r="B40" s="23">
        <v>21</v>
      </c>
      <c r="C40" s="18" t="s">
        <v>97</v>
      </c>
      <c r="D40" s="23">
        <v>13.11</v>
      </c>
      <c r="E40" s="24">
        <v>4.49</v>
      </c>
      <c r="F40" s="24">
        <v>17697</v>
      </c>
      <c r="G40" s="25">
        <f t="shared" si="2"/>
        <v>79459.53</v>
      </c>
      <c r="H40" s="24"/>
      <c r="I40" s="24"/>
      <c r="J40" s="24"/>
      <c r="K40" s="24"/>
      <c r="L40" s="24">
        <v>6</v>
      </c>
      <c r="M40" s="23">
        <f t="shared" si="0"/>
        <v>0</v>
      </c>
      <c r="N40" s="23">
        <f t="shared" si="1"/>
        <v>0</v>
      </c>
      <c r="O40" s="23">
        <f t="shared" si="3"/>
        <v>26486.51</v>
      </c>
      <c r="P40" s="26">
        <f t="shared" si="4"/>
        <v>6621.6274999999996</v>
      </c>
      <c r="Q40" s="27">
        <f t="shared" si="5"/>
        <v>3310.8137499999998</v>
      </c>
      <c r="R40" s="23"/>
      <c r="S40" s="23">
        <v>0</v>
      </c>
      <c r="T40" s="23">
        <v>590</v>
      </c>
      <c r="U40" s="23"/>
      <c r="V40" s="23"/>
      <c r="W40" s="23"/>
      <c r="X40" s="23"/>
      <c r="Y40" s="23"/>
      <c r="Z40" s="24"/>
      <c r="AA40" s="24"/>
      <c r="AB40" s="24"/>
      <c r="AC40" s="24"/>
      <c r="AD40" s="24"/>
      <c r="AE40" s="24"/>
      <c r="AF40" s="24">
        <v>0</v>
      </c>
      <c r="AG40" s="24"/>
      <c r="AH40" s="23"/>
      <c r="AI40" s="27">
        <f t="shared" si="6"/>
        <v>0</v>
      </c>
      <c r="AJ40" s="28">
        <f>M40+N40+O40+P40+Q40+R40+S40+T40+U40+V40+W40+X40+Z40+AA40+AB40+AC40+AD40+AE40+AF40+AG40+AH40+I40</f>
        <v>37008.951249999998</v>
      </c>
    </row>
    <row r="41" spans="2:37">
      <c r="B41" s="23">
        <v>22</v>
      </c>
      <c r="C41" s="18" t="s">
        <v>97</v>
      </c>
      <c r="D41" s="24">
        <v>4.04</v>
      </c>
      <c r="E41" s="24">
        <v>4.2300000000000004</v>
      </c>
      <c r="F41" s="24">
        <v>17697</v>
      </c>
      <c r="G41" s="25">
        <f t="shared" si="2"/>
        <v>74858.310000000012</v>
      </c>
      <c r="H41" s="24"/>
      <c r="I41" s="24"/>
      <c r="J41" s="24"/>
      <c r="K41" s="24">
        <v>18</v>
      </c>
      <c r="L41" s="24">
        <v>3</v>
      </c>
      <c r="M41" s="23">
        <f t="shared" si="0"/>
        <v>0</v>
      </c>
      <c r="N41" s="23">
        <f t="shared" si="1"/>
        <v>74858.310000000012</v>
      </c>
      <c r="O41" s="23">
        <f t="shared" si="3"/>
        <v>12476.385000000002</v>
      </c>
      <c r="P41" s="26">
        <f t="shared" si="4"/>
        <v>21833.673750000002</v>
      </c>
      <c r="Q41" s="27">
        <f t="shared" si="5"/>
        <v>10916.836875000001</v>
      </c>
      <c r="R41" s="24"/>
      <c r="S41" s="24"/>
      <c r="T41" s="24"/>
      <c r="U41" s="24"/>
      <c r="V41" s="24">
        <v>2654</v>
      </c>
      <c r="W41" s="24">
        <v>0</v>
      </c>
      <c r="X41" s="24">
        <v>1179</v>
      </c>
      <c r="Y41" s="24"/>
      <c r="Z41" s="24"/>
      <c r="AA41" s="24"/>
      <c r="AB41" s="24"/>
      <c r="AC41" s="24"/>
      <c r="AD41" s="24"/>
      <c r="AE41" s="24"/>
      <c r="AF41" s="24">
        <v>28071</v>
      </c>
      <c r="AG41" s="24"/>
      <c r="AH41" s="24"/>
      <c r="AI41" s="27">
        <f t="shared" si="6"/>
        <v>28071</v>
      </c>
      <c r="AJ41" s="28">
        <f>M41+N41+O41+P41+Q41+R41+S41+T41+U41+V41+W41+X41+Z41+AA41+AB41+AC41+AD41+AE41+AF41+AG41+AH41+I41</f>
        <v>151989.205625</v>
      </c>
    </row>
    <row r="42" spans="2:37">
      <c r="B42" s="23">
        <v>23</v>
      </c>
      <c r="C42" s="18" t="s">
        <v>97</v>
      </c>
      <c r="D42" s="24">
        <v>23</v>
      </c>
      <c r="E42" s="24">
        <v>4.67</v>
      </c>
      <c r="F42" s="24">
        <v>17697</v>
      </c>
      <c r="G42" s="25">
        <f t="shared" si="2"/>
        <v>82644.990000000005</v>
      </c>
      <c r="H42" s="24"/>
      <c r="I42" s="24"/>
      <c r="J42" s="24"/>
      <c r="K42" s="24">
        <v>3</v>
      </c>
      <c r="L42" s="24">
        <v>1</v>
      </c>
      <c r="M42" s="23">
        <f t="shared" si="0"/>
        <v>0</v>
      </c>
      <c r="N42" s="23">
        <f t="shared" si="1"/>
        <v>13774.165000000001</v>
      </c>
      <c r="O42" s="23">
        <f t="shared" si="3"/>
        <v>4591.3883333333333</v>
      </c>
      <c r="P42" s="26">
        <f t="shared" si="4"/>
        <v>4591.3883333333333</v>
      </c>
      <c r="Q42" s="27">
        <f t="shared" si="5"/>
        <v>2295.6941666666667</v>
      </c>
      <c r="R42" s="24"/>
      <c r="S42" s="24"/>
      <c r="T42" s="24"/>
      <c r="U42" s="24"/>
      <c r="V42" s="24"/>
      <c r="W42" s="24"/>
      <c r="X42" s="24">
        <v>393</v>
      </c>
      <c r="Y42" s="24"/>
      <c r="Z42" s="24"/>
      <c r="AA42" s="24"/>
      <c r="AB42" s="24"/>
      <c r="AC42" s="24"/>
      <c r="AD42" s="24"/>
      <c r="AE42" s="24"/>
      <c r="AF42" s="24">
        <v>5165</v>
      </c>
      <c r="AG42" s="24"/>
      <c r="AH42" s="24"/>
      <c r="AI42" s="27">
        <f t="shared" si="6"/>
        <v>5165</v>
      </c>
      <c r="AJ42" s="28">
        <f>M42+N42+O42+P42+Q42+R42+S42+T42+U42+V42+W42+X42+Z42+AA42+AB42+AC42+AD42+AE42+AF42+AG42+AH42+I42</f>
        <v>30810.635833333334</v>
      </c>
    </row>
    <row r="43" spans="2:37">
      <c r="B43" s="23">
        <v>24</v>
      </c>
      <c r="C43" s="18" t="s">
        <v>96</v>
      </c>
      <c r="D43" s="24">
        <v>3.11</v>
      </c>
      <c r="E43" s="24">
        <v>4.59</v>
      </c>
      <c r="F43" s="24">
        <v>17697</v>
      </c>
      <c r="G43" s="25">
        <f t="shared" si="2"/>
        <v>81229.23</v>
      </c>
      <c r="H43" s="24"/>
      <c r="I43" s="24"/>
      <c r="J43" s="24">
        <v>4</v>
      </c>
      <c r="K43" s="24">
        <v>5</v>
      </c>
      <c r="L43" s="24"/>
      <c r="M43" s="23">
        <f t="shared" si="0"/>
        <v>18050.939999999999</v>
      </c>
      <c r="N43" s="23">
        <f t="shared" si="1"/>
        <v>22563.674999999999</v>
      </c>
      <c r="O43" s="23">
        <f t="shared" si="3"/>
        <v>0</v>
      </c>
      <c r="P43" s="26">
        <f t="shared" si="4"/>
        <v>10153.653749999999</v>
      </c>
      <c r="Q43" s="27">
        <f t="shared" si="5"/>
        <v>5076.8268749999997</v>
      </c>
      <c r="R43" s="24"/>
      <c r="S43" s="24"/>
      <c r="T43" s="24"/>
      <c r="U43" s="24"/>
      <c r="V43" s="24">
        <v>2654</v>
      </c>
      <c r="W43" s="24"/>
      <c r="X43" s="24">
        <v>393</v>
      </c>
      <c r="Y43" s="24"/>
      <c r="Z43" s="24"/>
      <c r="AA43" s="24"/>
      <c r="AB43" s="24">
        <v>15230</v>
      </c>
      <c r="AC43" s="24"/>
      <c r="AD43" s="24"/>
      <c r="AE43" s="24"/>
      <c r="AF43" s="24">
        <v>15230</v>
      </c>
      <c r="AG43" s="24"/>
      <c r="AH43" s="24"/>
      <c r="AI43" s="27">
        <f t="shared" si="6"/>
        <v>15230</v>
      </c>
      <c r="AJ43" s="28">
        <f>M43+N43+O43+P43+Q43+R43+S43+T43+U43+V43+W43+X43+Z43+AA43+AB43+AC43+AD43+AE43+AF43+AG43+AH43+I43</f>
        <v>89352.095624999987</v>
      </c>
    </row>
    <row r="44" spans="2:37">
      <c r="B44" s="23">
        <v>25</v>
      </c>
      <c r="C44" s="18" t="s">
        <v>98</v>
      </c>
      <c r="D44" s="24">
        <v>4</v>
      </c>
      <c r="E44" s="24">
        <v>3.85</v>
      </c>
      <c r="F44" s="24">
        <v>17697</v>
      </c>
      <c r="G44" s="25">
        <f t="shared" si="2"/>
        <v>68133.45</v>
      </c>
      <c r="H44" s="24"/>
      <c r="I44" s="24"/>
      <c r="J44" s="24">
        <v>20</v>
      </c>
      <c r="K44" s="24"/>
      <c r="L44" s="24"/>
      <c r="M44" s="23">
        <f t="shared" si="0"/>
        <v>75703.833333333328</v>
      </c>
      <c r="N44" s="23">
        <f t="shared" si="1"/>
        <v>0</v>
      </c>
      <c r="O44" s="23">
        <f t="shared" si="3"/>
        <v>0</v>
      </c>
      <c r="P44" s="26">
        <f t="shared" si="4"/>
        <v>18925.958333333332</v>
      </c>
      <c r="Q44" s="27">
        <f t="shared" si="5"/>
        <v>9462.9791666666661</v>
      </c>
      <c r="R44" s="24">
        <v>983</v>
      </c>
      <c r="S44" s="24"/>
      <c r="T44" s="24"/>
      <c r="U44" s="24">
        <v>2212</v>
      </c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>
        <v>28389</v>
      </c>
      <c r="AG44" s="24"/>
      <c r="AH44" s="24"/>
      <c r="AI44" s="27">
        <f t="shared" si="6"/>
        <v>28389</v>
      </c>
      <c r="AJ44" s="28">
        <f>M44+N44+O44+P44+Q44+R44+S44+T44+U44+V44+W44+X44+Z44+AA44+AB44+AC44+AD44+AE44+AF44+AG44+AH44+I44</f>
        <v>135676.77083333331</v>
      </c>
    </row>
    <row r="45" spans="2:37">
      <c r="B45" s="23">
        <v>26</v>
      </c>
      <c r="C45" s="18" t="s">
        <v>99</v>
      </c>
      <c r="D45" s="24">
        <v>4</v>
      </c>
      <c r="E45" s="24">
        <v>3.45</v>
      </c>
      <c r="F45" s="24">
        <v>17697</v>
      </c>
      <c r="G45" s="25">
        <f t="shared" si="2"/>
        <v>61054.65</v>
      </c>
      <c r="H45" s="24"/>
      <c r="I45" s="24"/>
      <c r="J45" s="24">
        <v>0</v>
      </c>
      <c r="K45" s="24">
        <v>2</v>
      </c>
      <c r="L45" s="24"/>
      <c r="M45" s="23">
        <f t="shared" si="0"/>
        <v>0</v>
      </c>
      <c r="N45" s="23">
        <f t="shared" si="1"/>
        <v>6783.85</v>
      </c>
      <c r="O45" s="23">
        <f t="shared" si="3"/>
        <v>0</v>
      </c>
      <c r="P45" s="26">
        <f t="shared" si="4"/>
        <v>1695.9625000000001</v>
      </c>
      <c r="Q45" s="27">
        <f t="shared" si="5"/>
        <v>847.98125000000005</v>
      </c>
      <c r="R45" s="24">
        <v>0</v>
      </c>
      <c r="S45" s="24"/>
      <c r="T45" s="24"/>
      <c r="U45" s="24">
        <v>0</v>
      </c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>
        <v>2543</v>
      </c>
      <c r="AG45" s="24"/>
      <c r="AH45" s="24"/>
      <c r="AI45" s="27">
        <f t="shared" si="6"/>
        <v>2543</v>
      </c>
      <c r="AJ45" s="28">
        <f>M45+N45+O45+P45+Q45+R45+S45+T45+U45+V45+W45+X45+Z45+AA45+AB45+AC45+AD45+AE45+AF45+AG45+AH45+I45</f>
        <v>11870.793750000001</v>
      </c>
    </row>
    <row r="46" spans="2:37">
      <c r="B46" s="23">
        <v>27</v>
      </c>
      <c r="C46" s="18" t="s">
        <v>99</v>
      </c>
      <c r="D46" s="31">
        <v>1</v>
      </c>
      <c r="E46" s="24">
        <v>3.36</v>
      </c>
      <c r="F46" s="24">
        <v>17697</v>
      </c>
      <c r="G46" s="25">
        <f t="shared" si="2"/>
        <v>59461.919999999998</v>
      </c>
      <c r="H46" s="24"/>
      <c r="I46" s="24"/>
      <c r="J46" s="24">
        <v>7</v>
      </c>
      <c r="K46" s="24">
        <v>2</v>
      </c>
      <c r="L46" s="24"/>
      <c r="M46" s="23">
        <f t="shared" si="0"/>
        <v>23124.080000000002</v>
      </c>
      <c r="N46" s="23">
        <f t="shared" si="1"/>
        <v>6606.88</v>
      </c>
      <c r="O46" s="23">
        <f t="shared" si="3"/>
        <v>0</v>
      </c>
      <c r="P46" s="26">
        <f t="shared" si="4"/>
        <v>7432.7400000000007</v>
      </c>
      <c r="Q46" s="27">
        <f t="shared" si="5"/>
        <v>3716.3700000000008</v>
      </c>
      <c r="R46" s="24">
        <v>689</v>
      </c>
      <c r="S46" s="24">
        <v>197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>
        <v>11149</v>
      </c>
      <c r="AG46" s="24"/>
      <c r="AH46" s="24"/>
      <c r="AI46" s="27">
        <f t="shared" si="6"/>
        <v>11149</v>
      </c>
      <c r="AJ46" s="28">
        <f>M46+N46+O46+P46+Q46+R46+S46+T46+U46+V46+W46+X46+Z46+AA46+AB46+AC46+AD46+AE46+AF46+AG46+AH46+I46</f>
        <v>52915.070000000007</v>
      </c>
      <c r="AK46" s="14"/>
    </row>
    <row r="47" spans="2:37">
      <c r="B47" s="23">
        <v>28</v>
      </c>
      <c r="C47" s="18" t="s">
        <v>99</v>
      </c>
      <c r="D47" s="18">
        <v>1</v>
      </c>
      <c r="E47" s="24">
        <v>3.36</v>
      </c>
      <c r="F47" s="24">
        <v>17697</v>
      </c>
      <c r="G47" s="25">
        <f t="shared" si="2"/>
        <v>59461.919999999998</v>
      </c>
      <c r="H47" s="24"/>
      <c r="I47" s="24"/>
      <c r="J47" s="24"/>
      <c r="K47" s="24">
        <v>3</v>
      </c>
      <c r="L47" s="24"/>
      <c r="M47" s="23">
        <f t="shared" si="0"/>
        <v>0</v>
      </c>
      <c r="N47" s="23">
        <f t="shared" si="1"/>
        <v>9910.32</v>
      </c>
      <c r="O47" s="23">
        <f t="shared" si="3"/>
        <v>0</v>
      </c>
      <c r="P47" s="26">
        <f t="shared" si="4"/>
        <v>2477.58</v>
      </c>
      <c r="Q47" s="27">
        <f t="shared" si="5"/>
        <v>1238.79</v>
      </c>
      <c r="R47" s="23"/>
      <c r="S47" s="23"/>
      <c r="T47" s="23"/>
      <c r="U47" s="23"/>
      <c r="V47" s="23"/>
      <c r="W47" s="23"/>
      <c r="X47" s="23"/>
      <c r="Y47" s="23"/>
      <c r="Z47" s="24"/>
      <c r="AA47" s="24"/>
      <c r="AB47" s="24"/>
      <c r="AC47" s="24"/>
      <c r="AD47" s="24"/>
      <c r="AE47" s="24"/>
      <c r="AF47" s="24">
        <v>3716</v>
      </c>
      <c r="AG47" s="24"/>
      <c r="AH47" s="23"/>
      <c r="AI47" s="27">
        <f t="shared" si="6"/>
        <v>3716</v>
      </c>
      <c r="AJ47" s="28">
        <f>M47+N47+O47+P47+Q47+R47+S47+T47+U47+V47+W47+X47+Z47+AA47+AB47+AC47+AD47+AE47+AF47+AG47+AH47+I47</f>
        <v>17342.689999999999</v>
      </c>
      <c r="AK47" s="14"/>
    </row>
    <row r="48" spans="2:37">
      <c r="B48" s="23">
        <v>29</v>
      </c>
      <c r="C48" s="18" t="s">
        <v>99</v>
      </c>
      <c r="D48" s="18">
        <v>1</v>
      </c>
      <c r="E48" s="24">
        <v>3.32</v>
      </c>
      <c r="F48" s="24">
        <v>17697</v>
      </c>
      <c r="G48" s="25">
        <f t="shared" si="2"/>
        <v>58754.039999999994</v>
      </c>
      <c r="H48" s="24"/>
      <c r="I48" s="24"/>
      <c r="J48" s="24">
        <v>6</v>
      </c>
      <c r="K48" s="24">
        <v>6</v>
      </c>
      <c r="L48" s="24"/>
      <c r="M48" s="23">
        <f t="shared" si="0"/>
        <v>19584.679999999997</v>
      </c>
      <c r="N48" s="23">
        <f t="shared" si="1"/>
        <v>19584.679999999997</v>
      </c>
      <c r="O48" s="23">
        <f t="shared" si="3"/>
        <v>0</v>
      </c>
      <c r="P48" s="26">
        <f t="shared" si="4"/>
        <v>9792.3399999999983</v>
      </c>
      <c r="Q48" s="27">
        <f t="shared" si="5"/>
        <v>4896.1699999999992</v>
      </c>
      <c r="R48" s="23"/>
      <c r="S48" s="23"/>
      <c r="T48" s="23"/>
      <c r="U48" s="23"/>
      <c r="V48" s="23">
        <v>2654</v>
      </c>
      <c r="W48" s="23"/>
      <c r="X48" s="23"/>
      <c r="Y48" s="23"/>
      <c r="Z48" s="24"/>
      <c r="AA48" s="24"/>
      <c r="AB48" s="24"/>
      <c r="AC48" s="24"/>
      <c r="AD48" s="24"/>
      <c r="AE48" s="24"/>
      <c r="AF48" s="24">
        <v>14688</v>
      </c>
      <c r="AG48" s="24"/>
      <c r="AH48" s="23"/>
      <c r="AI48" s="27">
        <f t="shared" si="6"/>
        <v>14688</v>
      </c>
      <c r="AJ48" s="28">
        <f>M48+N48+O48+P48+Q48+R48+S48+T48+U48+V48+W48+X48+Z48+AA48+AB48+AC48+AD48+AE48+AF48+AG48+AH48+I48</f>
        <v>71199.87</v>
      </c>
      <c r="AK48" s="14"/>
    </row>
    <row r="49" spans="2:37">
      <c r="B49" s="23">
        <v>30</v>
      </c>
      <c r="C49" s="18" t="s">
        <v>94</v>
      </c>
      <c r="D49" s="18">
        <v>21</v>
      </c>
      <c r="E49" s="24">
        <v>5.32</v>
      </c>
      <c r="F49" s="24">
        <v>17697</v>
      </c>
      <c r="G49" s="25">
        <f t="shared" si="2"/>
        <v>94148.040000000008</v>
      </c>
      <c r="H49" s="24"/>
      <c r="I49" s="24"/>
      <c r="J49" s="24">
        <v>21</v>
      </c>
      <c r="K49" s="24"/>
      <c r="L49" s="24"/>
      <c r="M49" s="23">
        <f t="shared" si="0"/>
        <v>109839.38</v>
      </c>
      <c r="N49" s="23">
        <f t="shared" si="1"/>
        <v>0</v>
      </c>
      <c r="O49" s="23">
        <f t="shared" si="3"/>
        <v>0</v>
      </c>
      <c r="P49" s="26">
        <f t="shared" si="4"/>
        <v>27459.845000000001</v>
      </c>
      <c r="Q49" s="27">
        <f t="shared" si="5"/>
        <v>13729.922500000001</v>
      </c>
      <c r="R49" s="23">
        <v>983</v>
      </c>
      <c r="S49" s="23"/>
      <c r="T49" s="23"/>
      <c r="U49" s="23">
        <v>2212</v>
      </c>
      <c r="V49" s="23"/>
      <c r="W49" s="23"/>
      <c r="X49" s="23"/>
      <c r="Y49" s="23"/>
      <c r="Z49" s="24"/>
      <c r="AA49" s="24"/>
      <c r="AB49" s="24"/>
      <c r="AC49" s="24"/>
      <c r="AD49" s="24"/>
      <c r="AE49" s="24"/>
      <c r="AF49" s="24">
        <v>41189</v>
      </c>
      <c r="AG49" s="24"/>
      <c r="AH49" s="23"/>
      <c r="AI49" s="27">
        <f t="shared" si="6"/>
        <v>41189</v>
      </c>
      <c r="AJ49" s="28">
        <f>M49+N49+O49+P49+Q49+R49+S49+T49+U49+V49+W49+X49+Z49+AA49+AB49+AC49+AD49+AE49+AF49+AG49+AH49+I49</f>
        <v>195413.14750000002</v>
      </c>
      <c r="AK49" s="14"/>
    </row>
    <row r="50" spans="2:37">
      <c r="B50" s="23">
        <v>31</v>
      </c>
      <c r="C50" s="18" t="s">
        <v>97</v>
      </c>
      <c r="D50" s="24">
        <v>22</v>
      </c>
      <c r="E50" s="24">
        <v>5.03</v>
      </c>
      <c r="F50" s="24">
        <v>17697</v>
      </c>
      <c r="G50" s="25">
        <f t="shared" si="2"/>
        <v>89015.91</v>
      </c>
      <c r="H50" s="24"/>
      <c r="I50" s="24"/>
      <c r="J50" s="24"/>
      <c r="K50" s="24">
        <v>10</v>
      </c>
      <c r="L50" s="24">
        <v>5</v>
      </c>
      <c r="M50" s="23">
        <f t="shared" si="0"/>
        <v>0</v>
      </c>
      <c r="N50" s="23">
        <f t="shared" si="1"/>
        <v>49453.28333333334</v>
      </c>
      <c r="O50" s="23">
        <f t="shared" si="3"/>
        <v>24726.64166666667</v>
      </c>
      <c r="P50" s="26">
        <f t="shared" si="4"/>
        <v>18544.981250000004</v>
      </c>
      <c r="Q50" s="27">
        <f t="shared" si="5"/>
        <v>9272.490625000004</v>
      </c>
      <c r="R50" s="23">
        <v>1229</v>
      </c>
      <c r="S50" s="23">
        <v>614</v>
      </c>
      <c r="T50" s="23"/>
      <c r="U50" s="23">
        <v>2212</v>
      </c>
      <c r="V50" s="23"/>
      <c r="W50" s="23"/>
      <c r="X50" s="23"/>
      <c r="Y50" s="23"/>
      <c r="Z50" s="24"/>
      <c r="AA50" s="24"/>
      <c r="AB50" s="24"/>
      <c r="AC50" s="24"/>
      <c r="AD50" s="24"/>
      <c r="AE50" s="24"/>
      <c r="AF50" s="24">
        <v>18545</v>
      </c>
      <c r="AG50" s="24"/>
      <c r="AH50" s="23"/>
      <c r="AI50" s="27">
        <f t="shared" si="6"/>
        <v>18545</v>
      </c>
      <c r="AJ50" s="28">
        <f>M50+N50+O50+P50+Q50+R50+S50+T50+U50+V50+W50+X50+Z50+AA50+AB50+AC50+AD50+AE50+AF50+AG50+AH50+I50</f>
        <v>124597.39687500003</v>
      </c>
      <c r="AK50" s="14"/>
    </row>
    <row r="51" spans="2:37">
      <c r="B51" s="23">
        <v>32</v>
      </c>
      <c r="C51" s="18" t="s">
        <v>97</v>
      </c>
      <c r="D51" s="24">
        <v>33</v>
      </c>
      <c r="E51" s="24">
        <v>4.7300000000000004</v>
      </c>
      <c r="F51" s="24">
        <v>17697</v>
      </c>
      <c r="G51" s="25">
        <f t="shared" si="2"/>
        <v>83706.810000000012</v>
      </c>
      <c r="H51" s="24"/>
      <c r="I51" s="24"/>
      <c r="J51" s="24"/>
      <c r="K51" s="24">
        <v>4</v>
      </c>
      <c r="L51" s="24"/>
      <c r="M51" s="23">
        <f t="shared" si="0"/>
        <v>0</v>
      </c>
      <c r="N51" s="23">
        <f t="shared" si="1"/>
        <v>18601.513333333336</v>
      </c>
      <c r="O51" s="23">
        <f t="shared" si="3"/>
        <v>0</v>
      </c>
      <c r="P51" s="26">
        <f t="shared" si="4"/>
        <v>4650.378333333334</v>
      </c>
      <c r="Q51" s="27">
        <f t="shared" si="5"/>
        <v>2325.189166666667</v>
      </c>
      <c r="R51" s="23"/>
      <c r="S51" s="23"/>
      <c r="T51" s="23"/>
      <c r="U51" s="23"/>
      <c r="V51" s="23"/>
      <c r="W51" s="23"/>
      <c r="X51" s="23"/>
      <c r="Y51" s="23"/>
      <c r="Z51" s="24"/>
      <c r="AA51" s="24"/>
      <c r="AB51" s="24"/>
      <c r="AC51" s="24"/>
      <c r="AD51" s="24"/>
      <c r="AE51" s="24"/>
      <c r="AF51" s="24">
        <v>6975</v>
      </c>
      <c r="AG51" s="24"/>
      <c r="AH51" s="23"/>
      <c r="AI51" s="27">
        <f t="shared" si="6"/>
        <v>6975</v>
      </c>
      <c r="AJ51" s="28">
        <f>M51+N51+O51+P51+Q51+R51+S51+T51+U51+V51+W51+X51+Z51+AA51+AB51+AC51+AD51+AE51+AF51+AG51+AH51+I51</f>
        <v>32552.080833333337</v>
      </c>
      <c r="AK51" s="14"/>
    </row>
    <row r="52" spans="2:37">
      <c r="B52" s="23">
        <v>33</v>
      </c>
      <c r="C52" s="18" t="s">
        <v>99</v>
      </c>
      <c r="D52" s="31" t="s">
        <v>41</v>
      </c>
      <c r="E52" s="24">
        <v>3.32</v>
      </c>
      <c r="F52" s="24">
        <v>17697</v>
      </c>
      <c r="G52" s="25">
        <f t="shared" si="2"/>
        <v>58754.039999999994</v>
      </c>
      <c r="H52" s="24"/>
      <c r="I52" s="24"/>
      <c r="J52" s="24"/>
      <c r="K52" s="24">
        <v>24</v>
      </c>
      <c r="L52" s="24">
        <v>2</v>
      </c>
      <c r="M52" s="23">
        <f t="shared" si="0"/>
        <v>0</v>
      </c>
      <c r="N52" s="23">
        <f t="shared" si="1"/>
        <v>78338.719999999987</v>
      </c>
      <c r="O52" s="23">
        <f t="shared" si="3"/>
        <v>6528.2266666666656</v>
      </c>
      <c r="P52" s="26">
        <f t="shared" si="4"/>
        <v>21216.736666666664</v>
      </c>
      <c r="Q52" s="27">
        <f t="shared" si="5"/>
        <v>10608.368333333332</v>
      </c>
      <c r="R52" s="23">
        <v>1475</v>
      </c>
      <c r="S52" s="23"/>
      <c r="T52" s="23"/>
      <c r="U52" s="23"/>
      <c r="V52" s="23">
        <v>2654</v>
      </c>
      <c r="W52" s="23"/>
      <c r="X52" s="23">
        <v>1180</v>
      </c>
      <c r="Y52" s="23"/>
      <c r="Z52" s="24"/>
      <c r="AA52" s="24"/>
      <c r="AB52" s="24"/>
      <c r="AC52" s="24"/>
      <c r="AD52" s="24"/>
      <c r="AE52" s="24"/>
      <c r="AF52" s="24">
        <v>29377</v>
      </c>
      <c r="AG52" s="24"/>
      <c r="AH52" s="23"/>
      <c r="AI52" s="27">
        <f t="shared" si="6"/>
        <v>29377</v>
      </c>
      <c r="AJ52" s="28">
        <f>M52+N52+O52+P52+Q52+R52+S52+T52+U52+V52+W52+X52+Z52+AA52+AB52+AC52+AD52+AE52+AF52+AG52+AH52+I52</f>
        <v>151378.05166666664</v>
      </c>
      <c r="AK52" s="14"/>
    </row>
    <row r="53" spans="2:37">
      <c r="B53" s="23">
        <v>34</v>
      </c>
      <c r="C53" s="18"/>
      <c r="D53" s="31"/>
      <c r="E53" s="24"/>
      <c r="F53" s="24"/>
      <c r="G53" s="25"/>
      <c r="H53" s="24"/>
      <c r="I53" s="24"/>
      <c r="J53" s="24"/>
      <c r="K53" s="24"/>
      <c r="L53" s="24"/>
      <c r="M53" s="23"/>
      <c r="N53" s="23"/>
      <c r="O53" s="23"/>
      <c r="P53" s="26"/>
      <c r="Q53" s="27"/>
      <c r="R53" s="23"/>
      <c r="S53" s="23"/>
      <c r="T53" s="23"/>
      <c r="U53" s="23"/>
      <c r="V53" s="23">
        <v>2654</v>
      </c>
      <c r="W53" s="23"/>
      <c r="X53" s="23"/>
      <c r="Y53" s="24"/>
      <c r="Z53" s="24"/>
      <c r="AA53" s="24"/>
      <c r="AB53" s="24"/>
      <c r="AC53" s="24"/>
      <c r="AD53" s="24"/>
      <c r="AE53" s="24"/>
      <c r="AF53" s="24"/>
      <c r="AG53" s="24"/>
      <c r="AH53" s="23"/>
      <c r="AI53" s="27"/>
      <c r="AJ53" s="28">
        <f>M53+N53+O53+P53+Q53+R53+S53+T53+U53+V53+W53+X53+Z53+AA53+AB53+AC53+AD53+AE53+AF53+AG53+AH53+I53</f>
        <v>2654</v>
      </c>
      <c r="AK53" s="14"/>
    </row>
    <row r="54" spans="2:37">
      <c r="B54" s="23">
        <v>35</v>
      </c>
      <c r="C54" s="18" t="s">
        <v>95</v>
      </c>
      <c r="D54" s="18">
        <v>19</v>
      </c>
      <c r="E54" s="31">
        <v>5.03</v>
      </c>
      <c r="F54" s="24">
        <v>17697</v>
      </c>
      <c r="G54" s="25">
        <f t="shared" si="2"/>
        <v>89015.91</v>
      </c>
      <c r="H54" s="24"/>
      <c r="I54" s="24"/>
      <c r="J54" s="24"/>
      <c r="K54" s="24">
        <v>6</v>
      </c>
      <c r="L54" s="24"/>
      <c r="M54" s="23">
        <f t="shared" si="0"/>
        <v>0</v>
      </c>
      <c r="N54" s="23">
        <f t="shared" si="1"/>
        <v>29671.97</v>
      </c>
      <c r="O54" s="23">
        <f t="shared" si="3"/>
        <v>0</v>
      </c>
      <c r="P54" s="26">
        <f t="shared" si="4"/>
        <v>7417.9925000000003</v>
      </c>
      <c r="Q54" s="27">
        <f t="shared" si="5"/>
        <v>3708.9962500000001</v>
      </c>
      <c r="R54" s="23"/>
      <c r="S54" s="23"/>
      <c r="T54" s="23"/>
      <c r="U54" s="23"/>
      <c r="V54" s="23"/>
      <c r="W54" s="23"/>
      <c r="X54" s="23"/>
      <c r="Y54" s="23"/>
      <c r="Z54" s="24"/>
      <c r="AA54" s="24"/>
      <c r="AB54" s="24"/>
      <c r="AC54" s="24"/>
      <c r="AD54" s="24"/>
      <c r="AE54" s="24"/>
      <c r="AF54" s="24">
        <v>11127</v>
      </c>
      <c r="AG54" s="24"/>
      <c r="AH54" s="23"/>
      <c r="AI54" s="27">
        <f t="shared" si="6"/>
        <v>11127</v>
      </c>
      <c r="AJ54" s="28">
        <f>M54+N54+O54+P54+Q54+R54+S54+T54+U54+V54+W54+X54+Z54+AA54+AB54+AC54+AD54+AE54+AF54+AG54+AH54+I54</f>
        <v>51925.958750000005</v>
      </c>
      <c r="AK54" s="14"/>
    </row>
    <row r="55" spans="2:37">
      <c r="B55" s="23">
        <v>36</v>
      </c>
      <c r="C55" s="18" t="s">
        <v>95</v>
      </c>
      <c r="D55" s="18">
        <v>19</v>
      </c>
      <c r="E55" s="32">
        <v>5.12</v>
      </c>
      <c r="F55" s="23">
        <v>17697</v>
      </c>
      <c r="G55" s="28">
        <f t="shared" si="2"/>
        <v>90608.639999999999</v>
      </c>
      <c r="H55" s="18"/>
      <c r="I55" s="18"/>
      <c r="J55" s="24"/>
      <c r="K55" s="23"/>
      <c r="L55" s="33">
        <v>4</v>
      </c>
      <c r="M55" s="23">
        <f t="shared" si="0"/>
        <v>0</v>
      </c>
      <c r="N55" s="23">
        <f t="shared" si="1"/>
        <v>0</v>
      </c>
      <c r="O55" s="23">
        <f t="shared" si="3"/>
        <v>20135.253333333334</v>
      </c>
      <c r="P55" s="26">
        <f t="shared" si="4"/>
        <v>5033.8133333333335</v>
      </c>
      <c r="Q55" s="27">
        <f t="shared" si="5"/>
        <v>2516.9066666666668</v>
      </c>
      <c r="R55" s="18"/>
      <c r="S55" s="18"/>
      <c r="T55" s="18">
        <v>393</v>
      </c>
      <c r="U55" s="18"/>
      <c r="V55" s="18"/>
      <c r="W55" s="18"/>
      <c r="X55" s="23"/>
      <c r="Y55" s="18"/>
      <c r="Z55" s="24"/>
      <c r="AA55" s="24"/>
      <c r="AB55" s="24"/>
      <c r="AC55" s="24"/>
      <c r="AD55" s="24"/>
      <c r="AE55" s="24"/>
      <c r="AF55" s="24"/>
      <c r="AG55" s="24"/>
      <c r="AH55" s="18"/>
      <c r="AI55" s="27">
        <f t="shared" si="6"/>
        <v>0</v>
      </c>
      <c r="AJ55" s="28">
        <f>M55+N55+O55+P55+Q55+R55+S55+T55+U55+V55+W55+X55+Z55+AA55+AB55+AC55+AD55+AE55+AF55+AG55+AH55+I55</f>
        <v>28078.973333333332</v>
      </c>
      <c r="AK55" s="14"/>
    </row>
    <row r="56" spans="2:37">
      <c r="B56" s="18"/>
      <c r="C56" s="18"/>
      <c r="D56" s="18"/>
      <c r="E56" s="18"/>
      <c r="F56" s="34" t="s">
        <v>100</v>
      </c>
      <c r="G56" s="35">
        <f t="shared" ref="G56:Z56" si="7">SUM(G20:G55)</f>
        <v>2918412.2700000005</v>
      </c>
      <c r="H56" s="36">
        <f t="shared" si="7"/>
        <v>0</v>
      </c>
      <c r="I56" s="37">
        <f t="shared" si="7"/>
        <v>0</v>
      </c>
      <c r="J56" s="38">
        <f t="shared" si="7"/>
        <v>154</v>
      </c>
      <c r="K56" s="39">
        <f t="shared" si="7"/>
        <v>309</v>
      </c>
      <c r="L56" s="40">
        <f t="shared" si="7"/>
        <v>68</v>
      </c>
      <c r="M56" s="36">
        <f t="shared" si="7"/>
        <v>734533.64833333343</v>
      </c>
      <c r="N56" s="36">
        <f t="shared" si="7"/>
        <v>1449797.2300000002</v>
      </c>
      <c r="O56" s="36">
        <f t="shared" si="7"/>
        <v>328869.25000000006</v>
      </c>
      <c r="P56" s="36">
        <f t="shared" si="7"/>
        <v>628300.03208333324</v>
      </c>
      <c r="Q56" s="36">
        <f t="shared" si="7"/>
        <v>314150.01604166662</v>
      </c>
      <c r="R56" s="36">
        <f t="shared" si="7"/>
        <v>11500</v>
      </c>
      <c r="S56" s="36">
        <f t="shared" si="7"/>
        <v>20029</v>
      </c>
      <c r="T56" s="36">
        <f t="shared" si="7"/>
        <v>4715</v>
      </c>
      <c r="U56" s="36">
        <f t="shared" si="7"/>
        <v>15484</v>
      </c>
      <c r="V56" s="36">
        <f t="shared" si="7"/>
        <v>29194</v>
      </c>
      <c r="W56" s="36">
        <f t="shared" si="7"/>
        <v>0</v>
      </c>
      <c r="X56" s="36">
        <f t="shared" si="7"/>
        <v>14154</v>
      </c>
      <c r="Y56" s="36">
        <f t="shared" si="7"/>
        <v>0</v>
      </c>
      <c r="Z56" s="36">
        <f t="shared" si="7"/>
        <v>84753</v>
      </c>
      <c r="AA56" s="36">
        <f t="shared" ref="AA56:AI56" si="8">SUM(AA20:AA55)</f>
        <v>84779</v>
      </c>
      <c r="AB56" s="36">
        <f t="shared" si="8"/>
        <v>15230</v>
      </c>
      <c r="AC56" s="36">
        <f t="shared" si="8"/>
        <v>0</v>
      </c>
      <c r="AD56" s="36">
        <f t="shared" si="8"/>
        <v>0</v>
      </c>
      <c r="AE56" s="36">
        <f t="shared" si="8"/>
        <v>57957</v>
      </c>
      <c r="AF56" s="36">
        <f t="shared" si="8"/>
        <v>819114</v>
      </c>
      <c r="AG56" s="36">
        <f t="shared" si="8"/>
        <v>0</v>
      </c>
      <c r="AH56" s="36">
        <f t="shared" si="8"/>
        <v>0</v>
      </c>
      <c r="AI56" s="36">
        <f t="shared" si="8"/>
        <v>988646</v>
      </c>
      <c r="AJ56" s="28">
        <f>M56+N56+O56+P56+Q56+R56+S56+T56+U56+V56+W56+X56+Z56+AA56+AB56+AC56+AD56+AE56+AF56+AG56+AH56+I56</f>
        <v>4612559.1764583346</v>
      </c>
    </row>
    <row r="57" spans="2:37">
      <c r="K57" s="14"/>
      <c r="M57" s="15"/>
    </row>
    <row r="58" spans="2:37">
      <c r="K58" s="14"/>
      <c r="M58" s="15"/>
      <c r="X58" t="s">
        <v>102</v>
      </c>
    </row>
    <row r="59" spans="2:37">
      <c r="K59" s="14"/>
      <c r="M59" s="15"/>
      <c r="AJ59" s="41"/>
    </row>
    <row r="60" spans="2:37">
      <c r="I60" t="s">
        <v>103</v>
      </c>
      <c r="K60" s="14"/>
      <c r="M60" s="15"/>
    </row>
    <row r="61" spans="2:37">
      <c r="K61" s="14"/>
      <c r="M61" s="15"/>
    </row>
    <row r="62" spans="2:37">
      <c r="I62" t="s">
        <v>101</v>
      </c>
      <c r="K62" s="14"/>
      <c r="M62" s="15"/>
    </row>
    <row r="63" spans="2:37">
      <c r="K63" s="14"/>
      <c r="M63" s="15"/>
    </row>
  </sheetData>
  <mergeCells count="44">
    <mergeCell ref="B14:B19"/>
    <mergeCell ref="C14:C19"/>
    <mergeCell ref="D14:D19"/>
    <mergeCell ref="E14:E19"/>
    <mergeCell ref="F14:F19"/>
    <mergeCell ref="G14:G19"/>
    <mergeCell ref="J14:L14"/>
    <mergeCell ref="M14:O14"/>
    <mergeCell ref="H15:H19"/>
    <mergeCell ref="I15:I19"/>
    <mergeCell ref="J15:J19"/>
    <mergeCell ref="K15:K19"/>
    <mergeCell ref="U14:V14"/>
    <mergeCell ref="W14:W19"/>
    <mergeCell ref="X14:X19"/>
    <mergeCell ref="Y14:AB14"/>
    <mergeCell ref="U15:V16"/>
    <mergeCell ref="Y15:Y19"/>
    <mergeCell ref="Z15:Z19"/>
    <mergeCell ref="AA15:AA19"/>
    <mergeCell ref="AC14:AE14"/>
    <mergeCell ref="AF14:AF19"/>
    <mergeCell ref="AG14:AH14"/>
    <mergeCell ref="AI14:AI19"/>
    <mergeCell ref="AJ14:AJ19"/>
    <mergeCell ref="L15:L19"/>
    <mergeCell ref="M15:M19"/>
    <mergeCell ref="N15:N19"/>
    <mergeCell ref="O15:O19"/>
    <mergeCell ref="Q14:Q19"/>
    <mergeCell ref="R14:T14"/>
    <mergeCell ref="P14:P19"/>
    <mergeCell ref="AC15:AC19"/>
    <mergeCell ref="AD15:AD19"/>
    <mergeCell ref="AE15:AE19"/>
    <mergeCell ref="AG15:AG19"/>
    <mergeCell ref="AH15:AH19"/>
    <mergeCell ref="S17:S19"/>
    <mergeCell ref="T17:T19"/>
    <mergeCell ref="U18:U19"/>
    <mergeCell ref="V18:V19"/>
    <mergeCell ref="AB15:AB19"/>
    <mergeCell ref="R15:T16"/>
    <mergeCell ref="R17:R19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2019-10-28T03:25:31Z</dcterms:modified>
</cp:coreProperties>
</file>