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тарифик " sheetId="1" r:id="rId1"/>
    <sheet name="штатка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N27" i="2"/>
  <c r="J27"/>
  <c r="K26"/>
  <c r="P25"/>
  <c r="K25"/>
  <c r="Q25" s="1"/>
  <c r="K24"/>
  <c r="P24" s="1"/>
  <c r="P23"/>
  <c r="K23"/>
  <c r="Q23" s="1"/>
  <c r="K22"/>
  <c r="P22" s="1"/>
  <c r="K21"/>
  <c r="K20"/>
  <c r="R20" s="1"/>
  <c r="K19"/>
  <c r="R19" s="1"/>
  <c r="K18"/>
  <c r="R18" s="1"/>
  <c r="K17"/>
  <c r="L17" s="1"/>
  <c r="K16"/>
  <c r="L16" s="1"/>
  <c r="K15"/>
  <c r="L15" s="1"/>
  <c r="K14"/>
  <c r="L14" s="1"/>
  <c r="K13"/>
  <c r="L13" s="1"/>
  <c r="K12"/>
  <c r="L12" s="1"/>
  <c r="K11"/>
  <c r="L11" s="1"/>
  <c r="K10"/>
  <c r="L10" s="1"/>
  <c r="K9"/>
  <c r="K27" s="1"/>
  <c r="AO57" i="1"/>
  <c r="AN57"/>
  <c r="AL57"/>
  <c r="AK57"/>
  <c r="AJ57"/>
  <c r="AI57"/>
  <c r="AE57"/>
  <c r="AD57"/>
  <c r="AC57"/>
  <c r="AB57"/>
  <c r="AA57"/>
  <c r="Z57"/>
  <c r="Y57"/>
  <c r="X57"/>
  <c r="W57"/>
  <c r="V57"/>
  <c r="U57"/>
  <c r="O57"/>
  <c r="N57"/>
  <c r="M57"/>
  <c r="K57"/>
  <c r="AM56"/>
  <c r="AP56" s="1"/>
  <c r="I56"/>
  <c r="L56" s="1"/>
  <c r="AM55"/>
  <c r="AP55" s="1"/>
  <c r="I55"/>
  <c r="L55" s="1"/>
  <c r="AM54"/>
  <c r="AP54" s="1"/>
  <c r="I54"/>
  <c r="L54" s="1"/>
  <c r="AM53"/>
  <c r="AP53" s="1"/>
  <c r="I53"/>
  <c r="L53" s="1"/>
  <c r="AM52"/>
  <c r="AP52" s="1"/>
  <c r="I52"/>
  <c r="L52" s="1"/>
  <c r="AM51"/>
  <c r="AP51" s="1"/>
  <c r="I51"/>
  <c r="J51" s="1"/>
  <c r="AM50"/>
  <c r="AP50" s="1"/>
  <c r="J50"/>
  <c r="Q50" s="1"/>
  <c r="I50"/>
  <c r="L50" s="1"/>
  <c r="AM49"/>
  <c r="I49"/>
  <c r="J49" s="1"/>
  <c r="AM48"/>
  <c r="AP48" s="1"/>
  <c r="I48"/>
  <c r="J48" s="1"/>
  <c r="AM47"/>
  <c r="AP47" s="1"/>
  <c r="I47"/>
  <c r="J47" s="1"/>
  <c r="AM46"/>
  <c r="AP46" s="1"/>
  <c r="I46"/>
  <c r="L46" s="1"/>
  <c r="AM45"/>
  <c r="AP45" s="1"/>
  <c r="I45"/>
  <c r="L45" s="1"/>
  <c r="AM44"/>
  <c r="J44"/>
  <c r="Q44" s="1"/>
  <c r="I44"/>
  <c r="L44" s="1"/>
  <c r="AP43"/>
  <c r="AM43"/>
  <c r="J43"/>
  <c r="R43" s="1"/>
  <c r="I43"/>
  <c r="L43" s="1"/>
  <c r="AP42"/>
  <c r="AM42"/>
  <c r="J42"/>
  <c r="Q42" s="1"/>
  <c r="I42"/>
  <c r="L42" s="1"/>
  <c r="AP41"/>
  <c r="AM41"/>
  <c r="J41"/>
  <c r="P41" s="1"/>
  <c r="I41"/>
  <c r="L41" s="1"/>
  <c r="AP40"/>
  <c r="AM40"/>
  <c r="J40"/>
  <c r="R40" s="1"/>
  <c r="I40"/>
  <c r="L40" s="1"/>
  <c r="AP39"/>
  <c r="AM39"/>
  <c r="J39"/>
  <c r="P39" s="1"/>
  <c r="I39"/>
  <c r="L39" s="1"/>
  <c r="AP38"/>
  <c r="AM38"/>
  <c r="J38"/>
  <c r="R38" s="1"/>
  <c r="I38"/>
  <c r="L38" s="1"/>
  <c r="AP37"/>
  <c r="AM37"/>
  <c r="J37"/>
  <c r="R37" s="1"/>
  <c r="I37"/>
  <c r="L37" s="1"/>
  <c r="AP36"/>
  <c r="AM36"/>
  <c r="I36"/>
  <c r="L36" s="1"/>
  <c r="AM35"/>
  <c r="AP35" s="1"/>
  <c r="I35"/>
  <c r="J35" s="1"/>
  <c r="AM34"/>
  <c r="J34"/>
  <c r="R34" s="1"/>
  <c r="I34"/>
  <c r="L34" s="1"/>
  <c r="AP33"/>
  <c r="AM33"/>
  <c r="J33"/>
  <c r="P33" s="1"/>
  <c r="I33"/>
  <c r="L33" s="1"/>
  <c r="AM32"/>
  <c r="I32"/>
  <c r="L32" s="1"/>
  <c r="AM31"/>
  <c r="AP31" s="1"/>
  <c r="I31"/>
  <c r="J31" s="1"/>
  <c r="AM30"/>
  <c r="AP30" s="1"/>
  <c r="I30"/>
  <c r="J30" s="1"/>
  <c r="AM29"/>
  <c r="J29"/>
  <c r="R29" s="1"/>
  <c r="I29"/>
  <c r="L29" s="1"/>
  <c r="AP28"/>
  <c r="AM28"/>
  <c r="J28"/>
  <c r="R28" s="1"/>
  <c r="I28"/>
  <c r="L28" s="1"/>
  <c r="AM27"/>
  <c r="I27"/>
  <c r="J27" s="1"/>
  <c r="AM26"/>
  <c r="J26"/>
  <c r="Q26" s="1"/>
  <c r="I26"/>
  <c r="L26" s="1"/>
  <c r="AM25"/>
  <c r="L25"/>
  <c r="I25"/>
  <c r="J25" s="1"/>
  <c r="AM24"/>
  <c r="AP24" s="1"/>
  <c r="L24"/>
  <c r="I24"/>
  <c r="J24" s="1"/>
  <c r="AM23"/>
  <c r="AP23" s="1"/>
  <c r="L23"/>
  <c r="I23"/>
  <c r="J23" s="1"/>
  <c r="AM22"/>
  <c r="P22"/>
  <c r="J22"/>
  <c r="I22"/>
  <c r="I57" s="1"/>
  <c r="S11"/>
  <c r="S10"/>
  <c r="S9"/>
  <c r="S8"/>
  <c r="S7"/>
  <c r="S6"/>
  <c r="S5"/>
  <c r="S4"/>
  <c r="M10" i="2" l="1"/>
  <c r="M11"/>
  <c r="M12"/>
  <c r="M13"/>
  <c r="M14"/>
  <c r="M15"/>
  <c r="M16"/>
  <c r="M17"/>
  <c r="P21"/>
  <c r="Q22"/>
  <c r="Q24"/>
  <c r="P26"/>
  <c r="L9"/>
  <c r="L27" s="1"/>
  <c r="P18"/>
  <c r="Q18" s="1"/>
  <c r="P19"/>
  <c r="Q19" s="1"/>
  <c r="P20"/>
  <c r="Q20" s="1"/>
  <c r="O21"/>
  <c r="O26"/>
  <c r="Q26" s="1"/>
  <c r="R27" i="1"/>
  <c r="P27"/>
  <c r="R35"/>
  <c r="P35"/>
  <c r="Q35"/>
  <c r="R47"/>
  <c r="P47"/>
  <c r="Q47"/>
  <c r="Q48"/>
  <c r="R48"/>
  <c r="P48"/>
  <c r="Q49"/>
  <c r="R49"/>
  <c r="P49"/>
  <c r="Q22"/>
  <c r="AM57"/>
  <c r="R23"/>
  <c r="P23"/>
  <c r="R24"/>
  <c r="P24"/>
  <c r="R25"/>
  <c r="P25"/>
  <c r="R30"/>
  <c r="P30"/>
  <c r="Q30"/>
  <c r="R31"/>
  <c r="P31"/>
  <c r="Q31"/>
  <c r="R51"/>
  <c r="P51"/>
  <c r="Q51"/>
  <c r="R26"/>
  <c r="Q27"/>
  <c r="R22"/>
  <c r="Q23"/>
  <c r="Q24"/>
  <c r="Q25"/>
  <c r="S26"/>
  <c r="P26"/>
  <c r="L27"/>
  <c r="S27" s="1"/>
  <c r="S33"/>
  <c r="S38"/>
  <c r="S40"/>
  <c r="P28"/>
  <c r="P29"/>
  <c r="L30"/>
  <c r="L31"/>
  <c r="S31" s="1"/>
  <c r="R33"/>
  <c r="P34"/>
  <c r="L35"/>
  <c r="P37"/>
  <c r="P38"/>
  <c r="R39"/>
  <c r="P40"/>
  <c r="R41"/>
  <c r="P42"/>
  <c r="R42"/>
  <c r="S42" s="1"/>
  <c r="P44"/>
  <c r="R44"/>
  <c r="S44" s="1"/>
  <c r="L47"/>
  <c r="L48"/>
  <c r="S48" s="1"/>
  <c r="L49"/>
  <c r="P50"/>
  <c r="R50"/>
  <c r="L51"/>
  <c r="S51" s="1"/>
  <c r="L22"/>
  <c r="Q28"/>
  <c r="Q29"/>
  <c r="J32"/>
  <c r="Q33"/>
  <c r="T33" s="1"/>
  <c r="Q34"/>
  <c r="J36"/>
  <c r="Q37"/>
  <c r="Q38"/>
  <c r="Q39"/>
  <c r="Q40"/>
  <c r="Q41"/>
  <c r="Q43"/>
  <c r="J45"/>
  <c r="J46"/>
  <c r="J52"/>
  <c r="J53"/>
  <c r="J54"/>
  <c r="J55"/>
  <c r="J56"/>
  <c r="P43"/>
  <c r="R16" i="2" l="1"/>
  <c r="P16"/>
  <c r="Q16" s="1"/>
  <c r="R14"/>
  <c r="P14"/>
  <c r="Q14"/>
  <c r="R12"/>
  <c r="P12"/>
  <c r="Q12" s="1"/>
  <c r="R10"/>
  <c r="P10"/>
  <c r="Q10"/>
  <c r="R17"/>
  <c r="P17"/>
  <c r="Q17" s="1"/>
  <c r="R15"/>
  <c r="P15"/>
  <c r="Q15"/>
  <c r="R13"/>
  <c r="P13"/>
  <c r="Q13" s="1"/>
  <c r="R11"/>
  <c r="P11"/>
  <c r="Q11"/>
  <c r="O27"/>
  <c r="M9"/>
  <c r="Q21"/>
  <c r="AQ33" i="1"/>
  <c r="AR33" s="1"/>
  <c r="Q56"/>
  <c r="R56"/>
  <c r="P56"/>
  <c r="Q54"/>
  <c r="R54"/>
  <c r="P54"/>
  <c r="R52"/>
  <c r="P52"/>
  <c r="Q52"/>
  <c r="R45"/>
  <c r="P45"/>
  <c r="Q45"/>
  <c r="R32"/>
  <c r="P32"/>
  <c r="Q32"/>
  <c r="T51"/>
  <c r="AQ51" s="1"/>
  <c r="AR51" s="1"/>
  <c r="T27"/>
  <c r="AQ27" s="1"/>
  <c r="AR27" s="1"/>
  <c r="AG27"/>
  <c r="AP27" s="1"/>
  <c r="S29"/>
  <c r="AG29" s="1"/>
  <c r="AP29" s="1"/>
  <c r="S25"/>
  <c r="S24"/>
  <c r="R55"/>
  <c r="P55"/>
  <c r="Q55"/>
  <c r="R53"/>
  <c r="P53"/>
  <c r="Q53"/>
  <c r="Q46"/>
  <c r="R46"/>
  <c r="P46"/>
  <c r="R36"/>
  <c r="R57" s="1"/>
  <c r="P36"/>
  <c r="Q36"/>
  <c r="Q57" s="1"/>
  <c r="L57"/>
  <c r="S22"/>
  <c r="T44"/>
  <c r="AQ44" s="1"/>
  <c r="AR44" s="1"/>
  <c r="AG44"/>
  <c r="AP44" s="1"/>
  <c r="T42"/>
  <c r="AQ42" s="1"/>
  <c r="AR42" s="1"/>
  <c r="T40"/>
  <c r="AQ40" s="1"/>
  <c r="AR40" s="1"/>
  <c r="AQ38"/>
  <c r="AR38" s="1"/>
  <c r="T38"/>
  <c r="AG26"/>
  <c r="T26"/>
  <c r="AQ26" s="1"/>
  <c r="T31"/>
  <c r="AQ31" s="1"/>
  <c r="AR31" s="1"/>
  <c r="T48"/>
  <c r="AQ48" s="1"/>
  <c r="AR48" s="1"/>
  <c r="S49"/>
  <c r="T49" s="1"/>
  <c r="S47"/>
  <c r="T47" s="1"/>
  <c r="S35"/>
  <c r="S30"/>
  <c r="T30" s="1"/>
  <c r="S43"/>
  <c r="T43" s="1"/>
  <c r="S41"/>
  <c r="S39"/>
  <c r="T39" s="1"/>
  <c r="S37"/>
  <c r="T37" s="1"/>
  <c r="S34"/>
  <c r="AF34" s="1"/>
  <c r="AP34" s="1"/>
  <c r="S50"/>
  <c r="AH50" s="1"/>
  <c r="S28"/>
  <c r="T28" s="1"/>
  <c r="AQ28" s="1"/>
  <c r="AR28" s="1"/>
  <c r="J57"/>
  <c r="P57"/>
  <c r="S23"/>
  <c r="R9" i="2" l="1"/>
  <c r="R27" s="1"/>
  <c r="P9"/>
  <c r="P27" s="1"/>
  <c r="AQ41" i="1"/>
  <c r="AR41" s="1"/>
  <c r="AQ24"/>
  <c r="AR24" s="1"/>
  <c r="T55"/>
  <c r="S55"/>
  <c r="AQ55" s="1"/>
  <c r="AR55" s="1"/>
  <c r="AG32"/>
  <c r="AP32" s="1"/>
  <c r="T32"/>
  <c r="S32"/>
  <c r="AQ32" s="1"/>
  <c r="AR32" s="1"/>
  <c r="S52"/>
  <c r="T52" s="1"/>
  <c r="T54"/>
  <c r="S54"/>
  <c r="AQ54" s="1"/>
  <c r="AR54" s="1"/>
  <c r="AQ43"/>
  <c r="AR43" s="1"/>
  <c r="AF22"/>
  <c r="T41"/>
  <c r="T22"/>
  <c r="T35"/>
  <c r="AQ35" s="1"/>
  <c r="AR35" s="1"/>
  <c r="AF49"/>
  <c r="AP49" s="1"/>
  <c r="T23"/>
  <c r="AQ23" s="1"/>
  <c r="AR23" s="1"/>
  <c r="T24"/>
  <c r="T25"/>
  <c r="AQ25" s="1"/>
  <c r="AR25" s="1"/>
  <c r="AQ30"/>
  <c r="AR30" s="1"/>
  <c r="T29"/>
  <c r="AQ29" s="1"/>
  <c r="AR29" s="1"/>
  <c r="AQ34"/>
  <c r="AR34" s="1"/>
  <c r="AQ37"/>
  <c r="AR37" s="1"/>
  <c r="AQ50"/>
  <c r="AR50" s="1"/>
  <c r="T50"/>
  <c r="AG57"/>
  <c r="AP26"/>
  <c r="AR26" s="1"/>
  <c r="AH36"/>
  <c r="AH57" s="1"/>
  <c r="S36"/>
  <c r="T36" s="1"/>
  <c r="AQ36" s="1"/>
  <c r="AR36" s="1"/>
  <c r="S46"/>
  <c r="S53"/>
  <c r="T53" s="1"/>
  <c r="AQ53" s="1"/>
  <c r="AR53" s="1"/>
  <c r="S45"/>
  <c r="T45" s="1"/>
  <c r="T56"/>
  <c r="S56"/>
  <c r="AQ56" s="1"/>
  <c r="AR56" s="1"/>
  <c r="AQ47"/>
  <c r="AR47" s="1"/>
  <c r="AQ39"/>
  <c r="AR39" s="1"/>
  <c r="AF25"/>
  <c r="AP25" s="1"/>
  <c r="T34"/>
  <c r="Q9" i="2" l="1"/>
  <c r="Q27" s="1"/>
  <c r="T57" i="1"/>
  <c r="AQ22"/>
  <c r="AF57"/>
  <c r="AP22"/>
  <c r="AP57" s="1"/>
  <c r="AQ45"/>
  <c r="AR45" s="1"/>
  <c r="T46"/>
  <c r="AQ46" s="1"/>
  <c r="AR46" s="1"/>
  <c r="S57"/>
  <c r="AQ52"/>
  <c r="AR52" s="1"/>
  <c r="AQ49"/>
  <c r="AR49" s="1"/>
  <c r="AQ57" l="1"/>
  <c r="AR57" s="1"/>
  <c r="AR22"/>
</calcChain>
</file>

<file path=xl/sharedStrings.xml><?xml version="1.0" encoding="utf-8"?>
<sst xmlns="http://schemas.openxmlformats.org/spreadsheetml/2006/main" count="263" uniqueCount="152">
  <si>
    <t>Число классов</t>
  </si>
  <si>
    <t>УТВЕРЖДАЮ</t>
  </si>
  <si>
    <t>Руководитель отдела                                         Садуов К.Г</t>
  </si>
  <si>
    <t>число класс,комп</t>
  </si>
  <si>
    <t>число уч-ся</t>
  </si>
  <si>
    <t>Число часов по уч. Плану</t>
  </si>
  <si>
    <t>ТАРИФИКАЦИОННЫЙ СПИСОК НА 1 сентября   2020 года</t>
  </si>
  <si>
    <t>Общее число часов по тарифик.</t>
  </si>
  <si>
    <t>БОСТАНДЫКСКАЯ СШ</t>
  </si>
  <si>
    <t>Вариативная часть</t>
  </si>
  <si>
    <t>дел. Кл</t>
  </si>
  <si>
    <t>м/ц,0кл</t>
  </si>
  <si>
    <t>№п/п</t>
  </si>
  <si>
    <t>Фамилия Имя Отчество</t>
  </si>
  <si>
    <t>образование,    категория</t>
  </si>
  <si>
    <t>должность</t>
  </si>
  <si>
    <t>категория</t>
  </si>
  <si>
    <t>Стаж</t>
  </si>
  <si>
    <t>Коэфициент</t>
  </si>
  <si>
    <t>БДО</t>
  </si>
  <si>
    <t>месячная ставка</t>
  </si>
  <si>
    <t>число час.недельн</t>
  </si>
  <si>
    <t>з/плата в месяц</t>
  </si>
  <si>
    <t xml:space="preserve">  число час.недельн</t>
  </si>
  <si>
    <t xml:space="preserve">надбавка 10% </t>
  </si>
  <si>
    <t>доплата за проверку тетрадей</t>
  </si>
  <si>
    <t>Доплаты</t>
  </si>
  <si>
    <t>за веден.уч.кабинет</t>
  </si>
  <si>
    <t>за вредность 40%</t>
  </si>
  <si>
    <t>за квалификацию педагогического мастерства</t>
  </si>
  <si>
    <t>3-х уровневые курсы</t>
  </si>
  <si>
    <t>за обновленное содержание образования</t>
  </si>
  <si>
    <t>языковые курсы</t>
  </si>
  <si>
    <t>Итого по ЦТ (республиканский бюджет)</t>
  </si>
  <si>
    <t>итого педагог. зарплата</t>
  </si>
  <si>
    <t>ИТОГО заработная плата в мес</t>
  </si>
  <si>
    <t>Предшкольные классы</t>
  </si>
  <si>
    <t>1-4</t>
  </si>
  <si>
    <t>5-9</t>
  </si>
  <si>
    <t>10-11</t>
  </si>
  <si>
    <t>кол-во часов</t>
  </si>
  <si>
    <t>сумма</t>
  </si>
  <si>
    <t>Классное руководство</t>
  </si>
  <si>
    <t>педагог-мастер 50 %</t>
  </si>
  <si>
    <t>педагог-исследователь 40 %</t>
  </si>
  <si>
    <t>педагог-эксперт 35 %</t>
  </si>
  <si>
    <t>педагог-модератор 30 %</t>
  </si>
  <si>
    <t>30%</t>
  </si>
  <si>
    <t>70%</t>
  </si>
  <si>
    <t>100%</t>
  </si>
  <si>
    <t>преподавание физики, химии, биологии, информатики на английском языке</t>
  </si>
  <si>
    <t>за замещение на период обучения основного сотрудника</t>
  </si>
  <si>
    <t>настав</t>
  </si>
  <si>
    <t>5-11</t>
  </si>
  <si>
    <t>высш</t>
  </si>
  <si>
    <t>русск яз</t>
  </si>
  <si>
    <t>В2-1</t>
  </si>
  <si>
    <t>анг.яз</t>
  </si>
  <si>
    <t>нач кл</t>
  </si>
  <si>
    <t xml:space="preserve">высш </t>
  </si>
  <si>
    <t>биолог</t>
  </si>
  <si>
    <t>каз яз</t>
  </si>
  <si>
    <t>В2-2</t>
  </si>
  <si>
    <t>хим</t>
  </si>
  <si>
    <t>истор,религ</t>
  </si>
  <si>
    <t>англ</t>
  </si>
  <si>
    <t>георг,ист</t>
  </si>
  <si>
    <t>матем</t>
  </si>
  <si>
    <t>высшее</t>
  </si>
  <si>
    <t>В2-3</t>
  </si>
  <si>
    <t>технол,изо,черч</t>
  </si>
  <si>
    <t>физ-ра</t>
  </si>
  <si>
    <t>химия</t>
  </si>
  <si>
    <t>физика</t>
  </si>
  <si>
    <t>В2-4</t>
  </si>
  <si>
    <t>пение</t>
  </si>
  <si>
    <t>ср спец</t>
  </si>
  <si>
    <t>В4-4</t>
  </si>
  <si>
    <t>технол</t>
  </si>
  <si>
    <t>сомопоз</t>
  </si>
  <si>
    <t>до год</t>
  </si>
  <si>
    <t>воспитатель</t>
  </si>
  <si>
    <t>В4-3</t>
  </si>
  <si>
    <t>соц.пед</t>
  </si>
  <si>
    <t>информати</t>
  </si>
  <si>
    <t>итого</t>
  </si>
  <si>
    <t>Отдел кадра</t>
  </si>
  <si>
    <t>Директор школы</t>
  </si>
  <si>
    <t>Гл экономист</t>
  </si>
  <si>
    <t>Гл.бухгалтер</t>
  </si>
  <si>
    <t>Утверждаю</t>
  </si>
  <si>
    <t>Руководитель РОО __________</t>
  </si>
  <si>
    <t>Штатное расписание административно- технического персонала</t>
  </si>
  <si>
    <t xml:space="preserve">     Бостандыкской СШ на 1 сентября  2020 года</t>
  </si>
  <si>
    <t>№ п/п</t>
  </si>
  <si>
    <t>Фамилия,имя</t>
  </si>
  <si>
    <t>Должность</t>
  </si>
  <si>
    <t>образование</t>
  </si>
  <si>
    <t>стаж</t>
  </si>
  <si>
    <t>звен</t>
  </si>
  <si>
    <t>ступ</t>
  </si>
  <si>
    <t>Коэфиц.</t>
  </si>
  <si>
    <t>кол-во</t>
  </si>
  <si>
    <t>оклад</t>
  </si>
  <si>
    <t>надбавка</t>
  </si>
  <si>
    <t>прочие</t>
  </si>
  <si>
    <t>Оклад</t>
  </si>
  <si>
    <t>с 25%</t>
  </si>
  <si>
    <t>16</t>
  </si>
  <si>
    <t>отчество</t>
  </si>
  <si>
    <t>штат,</t>
  </si>
  <si>
    <t>25%с/х</t>
  </si>
  <si>
    <t>модер</t>
  </si>
  <si>
    <t>РБ</t>
  </si>
  <si>
    <t>с надб,</t>
  </si>
  <si>
    <t>лечебн</t>
  </si>
  <si>
    <t>директор</t>
  </si>
  <si>
    <t>А1</t>
  </si>
  <si>
    <t>завуч по уч</t>
  </si>
  <si>
    <t>Зам по восп работе</t>
  </si>
  <si>
    <t>соц педагог</t>
  </si>
  <si>
    <t>В3</t>
  </si>
  <si>
    <t>лаборант</t>
  </si>
  <si>
    <t>ср. спец.</t>
  </si>
  <si>
    <t>В4</t>
  </si>
  <si>
    <t>психолог</t>
  </si>
  <si>
    <t>В2</t>
  </si>
  <si>
    <t>ст.вожатая</t>
  </si>
  <si>
    <t>ср.спец</t>
  </si>
  <si>
    <t>НВП</t>
  </si>
  <si>
    <t xml:space="preserve"> Зав библиотекой</t>
  </si>
  <si>
    <t>C</t>
  </si>
  <si>
    <t>делопроизводитель</t>
  </si>
  <si>
    <t>Д</t>
  </si>
  <si>
    <t>завхоз</t>
  </si>
  <si>
    <t>С3</t>
  </si>
  <si>
    <t>секретарь</t>
  </si>
  <si>
    <t>среднее</t>
  </si>
  <si>
    <t>сторож</t>
  </si>
  <si>
    <t>1 раз</t>
  </si>
  <si>
    <t>гардеробщица</t>
  </si>
  <si>
    <t>вахтер</t>
  </si>
  <si>
    <t>2 раз</t>
  </si>
  <si>
    <t>рабочий</t>
  </si>
  <si>
    <t>ср.спец.</t>
  </si>
  <si>
    <t>2раз</t>
  </si>
  <si>
    <t>техничка</t>
  </si>
  <si>
    <t>кочегары</t>
  </si>
  <si>
    <t>3 раз</t>
  </si>
  <si>
    <t>Гл   экономист</t>
  </si>
  <si>
    <t>Гл бух</t>
  </si>
  <si>
    <t>Отдел кадров</t>
  </si>
</sst>
</file>

<file path=xl/styles.xml><?xml version="1.0" encoding="utf-8"?>
<styleSheet xmlns="http://schemas.openxmlformats.org/spreadsheetml/2006/main">
  <numFmts count="3">
    <numFmt numFmtId="44" formatCode="_-* #,##0.00\ &quot;₽&quot;_-;\-* #,##0.00\ &quot;₽&quot;_-;_-* &quot;-&quot;??\ &quot;₽&quot;_-;_-@_-"/>
    <numFmt numFmtId="164" formatCode="_-* #,##0.00&quot;т.&quot;_-;\-* #,##0.00&quot;т.&quot;_-;_-* &quot;-&quot;??&quot;т.&quot;_-;_-@_-"/>
    <numFmt numFmtId="165" formatCode="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b/>
      <sz val="10"/>
      <color theme="1"/>
      <name val="Arial Cyr"/>
      <charset val="204"/>
    </font>
    <font>
      <b/>
      <sz val="10"/>
      <name val="Times New Roman Cyr"/>
      <charset val="204"/>
    </font>
    <font>
      <sz val="10"/>
      <color rgb="FFFF0000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44">
    <xf numFmtId="0" fontId="0" fillId="0" borderId="0" xfId="0"/>
    <xf numFmtId="0" fontId="0" fillId="2" borderId="0" xfId="0" applyFill="1"/>
    <xf numFmtId="0" fontId="0" fillId="3" borderId="0" xfId="0" applyFill="1"/>
    <xf numFmtId="0" fontId="3" fillId="2" borderId="1" xfId="2" applyFont="1" applyFill="1" applyBorder="1" applyAlignment="1">
      <alignment horizontal="left"/>
    </xf>
    <xf numFmtId="0" fontId="3" fillId="2" borderId="2" xfId="2" applyFont="1" applyFill="1" applyBorder="1" applyAlignment="1">
      <alignment horizontal="left"/>
    </xf>
    <xf numFmtId="0" fontId="3" fillId="2" borderId="3" xfId="2" applyFont="1" applyFill="1" applyBorder="1"/>
    <xf numFmtId="0" fontId="4" fillId="0" borderId="0" xfId="0" applyFont="1"/>
    <xf numFmtId="0" fontId="3" fillId="2" borderId="3" xfId="2" applyFont="1" applyFill="1" applyBorder="1" applyAlignment="1">
      <alignment horizontal="center"/>
    </xf>
    <xf numFmtId="0" fontId="3" fillId="2" borderId="4" xfId="2" applyFont="1" applyFill="1" applyBorder="1" applyAlignment="1">
      <alignment horizontal="left"/>
    </xf>
    <xf numFmtId="0" fontId="3" fillId="2" borderId="5" xfId="2" applyFont="1" applyFill="1" applyBorder="1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0" xfId="1" applyNumberFormat="1" applyFont="1"/>
    <xf numFmtId="164" fontId="3" fillId="2" borderId="7" xfId="1" applyNumberFormat="1" applyFont="1" applyFill="1" applyBorder="1" applyAlignment="1">
      <alignment horizontal="left"/>
    </xf>
    <xf numFmtId="164" fontId="3" fillId="2" borderId="8" xfId="1" applyNumberFormat="1" applyFont="1" applyFill="1" applyBorder="1" applyAlignment="1">
      <alignment horizontal="left"/>
    </xf>
    <xf numFmtId="0" fontId="3" fillId="2" borderId="3" xfId="1" applyNumberFormat="1" applyFont="1" applyFill="1" applyBorder="1" applyAlignment="1">
      <alignment horizontal="center"/>
    </xf>
    <xf numFmtId="0" fontId="4" fillId="2" borderId="0" xfId="0" applyFont="1" applyFill="1"/>
    <xf numFmtId="0" fontId="5" fillId="2" borderId="3" xfId="2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3" fillId="2" borderId="9" xfId="2" applyFont="1" applyFill="1" applyBorder="1" applyAlignment="1">
      <alignment horizontal="center"/>
    </xf>
    <xf numFmtId="0" fontId="3" fillId="2" borderId="2" xfId="2" applyFont="1" applyFill="1" applyBorder="1"/>
    <xf numFmtId="0" fontId="3" fillId="2" borderId="6" xfId="2" applyFont="1" applyFill="1" applyBorder="1"/>
    <xf numFmtId="0" fontId="3" fillId="2" borderId="6" xfId="2" applyFont="1" applyFill="1" applyBorder="1" applyAlignment="1">
      <alignment horizontal="center"/>
    </xf>
    <xf numFmtId="0" fontId="0" fillId="0" borderId="3" xfId="0" applyBorder="1"/>
    <xf numFmtId="1" fontId="0" fillId="0" borderId="0" xfId="0" applyNumberFormat="1"/>
    <xf numFmtId="49" fontId="7" fillId="0" borderId="11" xfId="0" applyNumberFormat="1" applyFont="1" applyBorder="1" applyAlignment="1" applyProtection="1">
      <alignment horizontal="center" vertical="center" textRotation="90" wrapText="1"/>
      <protection locked="0"/>
    </xf>
    <xf numFmtId="49" fontId="7" fillId="0" borderId="12" xfId="0" applyNumberFormat="1" applyFont="1" applyBorder="1" applyAlignment="1" applyProtection="1">
      <alignment horizontal="center" wrapText="1"/>
      <protection locked="0"/>
    </xf>
    <xf numFmtId="0" fontId="7" fillId="0" borderId="17" xfId="0" applyFont="1" applyBorder="1" applyAlignment="1">
      <alignment horizontal="center" vertical="center" wrapText="1"/>
    </xf>
    <xf numFmtId="49" fontId="7" fillId="0" borderId="20" xfId="0" applyNumberFormat="1" applyFont="1" applyBorder="1" applyAlignment="1" applyProtection="1">
      <alignment horizontal="center" vertical="center" textRotation="90" wrapText="1"/>
      <protection locked="0"/>
    </xf>
    <xf numFmtId="1" fontId="7" fillId="0" borderId="20" xfId="0" applyNumberFormat="1" applyFont="1" applyBorder="1" applyAlignment="1" applyProtection="1">
      <alignment horizontal="center" vertical="center" wrapText="1"/>
      <protection locked="0"/>
    </xf>
    <xf numFmtId="0" fontId="0" fillId="0" borderId="3" xfId="0" applyFont="1" applyBorder="1"/>
    <xf numFmtId="0" fontId="2" fillId="4" borderId="3" xfId="2" applyFont="1" applyFill="1" applyBorder="1"/>
    <xf numFmtId="0" fontId="0" fillId="2" borderId="3" xfId="0" applyFont="1" applyFill="1" applyBorder="1"/>
    <xf numFmtId="1" fontId="0" fillId="2" borderId="3" xfId="0" applyNumberFormat="1" applyFont="1" applyFill="1" applyBorder="1"/>
    <xf numFmtId="0" fontId="0" fillId="0" borderId="25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1" fontId="0" fillId="0" borderId="3" xfId="0" applyNumberFormat="1" applyFont="1" applyBorder="1"/>
    <xf numFmtId="0" fontId="2" fillId="2" borderId="3" xfId="2" applyFont="1" applyFill="1" applyBorder="1"/>
    <xf numFmtId="165" fontId="0" fillId="2" borderId="3" xfId="0" applyNumberFormat="1" applyFont="1" applyFill="1" applyBorder="1"/>
    <xf numFmtId="2" fontId="0" fillId="2" borderId="3" xfId="0" applyNumberFormat="1" applyFont="1" applyFill="1" applyBorder="1"/>
    <xf numFmtId="0" fontId="2" fillId="2" borderId="17" xfId="2" applyFont="1" applyFill="1" applyBorder="1"/>
    <xf numFmtId="0" fontId="2" fillId="4" borderId="17" xfId="2" applyFont="1" applyFill="1" applyBorder="1"/>
    <xf numFmtId="0" fontId="0" fillId="2" borderId="3" xfId="0" applyFill="1" applyBorder="1"/>
    <xf numFmtId="0" fontId="4" fillId="2" borderId="3" xfId="0" applyFont="1" applyFill="1" applyBorder="1"/>
    <xf numFmtId="1" fontId="4" fillId="0" borderId="3" xfId="0" applyNumberFormat="1" applyFont="1" applyBorder="1"/>
    <xf numFmtId="0" fontId="4" fillId="0" borderId="3" xfId="0" applyFont="1" applyBorder="1"/>
    <xf numFmtId="0" fontId="8" fillId="2" borderId="3" xfId="0" applyFont="1" applyFill="1" applyBorder="1"/>
    <xf numFmtId="0" fontId="8" fillId="0" borderId="3" xfId="0" applyFont="1" applyBorder="1"/>
    <xf numFmtId="0" fontId="8" fillId="3" borderId="3" xfId="0" applyFont="1" applyFill="1" applyBorder="1"/>
    <xf numFmtId="0" fontId="4" fillId="0" borderId="0" xfId="0" applyFont="1" applyFill="1" applyBorder="1"/>
    <xf numFmtId="0" fontId="0" fillId="2" borderId="25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1" fontId="7" fillId="0" borderId="9" xfId="0" applyNumberFormat="1" applyFont="1" applyBorder="1" applyAlignment="1" applyProtection="1">
      <alignment horizontal="center" vertical="center" wrapText="1"/>
      <protection locked="0"/>
    </xf>
    <xf numFmtId="1" fontId="7" fillId="0" borderId="20" xfId="0" applyNumberFormat="1" applyFont="1" applyBorder="1" applyAlignment="1" applyProtection="1">
      <alignment horizontal="center" vertical="center" wrapText="1"/>
      <protection locked="0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 applyProtection="1">
      <alignment horizontal="center" vertical="center" textRotation="90" wrapText="1"/>
      <protection locked="0"/>
    </xf>
    <xf numFmtId="0" fontId="7" fillId="0" borderId="9" xfId="0" applyFont="1" applyBorder="1" applyAlignment="1">
      <alignment wrapText="1"/>
    </xf>
    <xf numFmtId="0" fontId="7" fillId="0" borderId="20" xfId="0" applyFont="1" applyBorder="1" applyAlignment="1">
      <alignment wrapText="1"/>
    </xf>
    <xf numFmtId="0" fontId="7" fillId="0" borderId="25" xfId="0" applyFont="1" applyBorder="1" applyAlignment="1">
      <alignment wrapText="1"/>
    </xf>
    <xf numFmtId="49" fontId="7" fillId="3" borderId="9" xfId="0" applyNumberFormat="1" applyFont="1" applyFill="1" applyBorder="1" applyAlignment="1" applyProtection="1">
      <alignment horizontal="center" vertical="center" wrapText="1"/>
      <protection locked="0"/>
    </xf>
    <xf numFmtId="49" fontId="7" fillId="3" borderId="20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9" xfId="0" applyNumberFormat="1" applyFont="1" applyBorder="1" applyAlignment="1" applyProtection="1">
      <alignment horizontal="center" vertical="center" wrapText="1"/>
      <protection locked="0"/>
    </xf>
    <xf numFmtId="49" fontId="7" fillId="0" borderId="20" xfId="0" applyNumberFormat="1" applyFont="1" applyBorder="1" applyAlignment="1" applyProtection="1">
      <alignment horizontal="center" vertical="center" wrapText="1"/>
      <protection locked="0"/>
    </xf>
    <xf numFmtId="49" fontId="7" fillId="0" borderId="4" xfId="0" applyNumberFormat="1" applyFont="1" applyBorder="1" applyAlignment="1" applyProtection="1">
      <alignment horizontal="center" vertical="center" wrapText="1"/>
      <protection locked="0"/>
    </xf>
    <xf numFmtId="49" fontId="7" fillId="0" borderId="23" xfId="0" applyNumberFormat="1" applyFont="1" applyBorder="1" applyAlignment="1" applyProtection="1">
      <alignment horizontal="center" vertical="center" wrapText="1"/>
      <protection locked="0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17" xfId="0" applyNumberFormat="1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 applyProtection="1">
      <alignment horizontal="center" vertical="center"/>
      <protection locked="0"/>
    </xf>
    <xf numFmtId="49" fontId="7" fillId="0" borderId="8" xfId="0" applyNumberFormat="1" applyFont="1" applyBorder="1" applyAlignment="1" applyProtection="1">
      <alignment horizontal="center" vertical="center"/>
      <protection locked="0"/>
    </xf>
    <xf numFmtId="49" fontId="7" fillId="0" borderId="24" xfId="0" applyNumberFormat="1" applyFont="1" applyBorder="1" applyAlignment="1" applyProtection="1">
      <alignment horizontal="center" vertical="center"/>
      <protection locked="0"/>
    </xf>
    <xf numFmtId="1" fontId="7" fillId="0" borderId="4" xfId="0" applyNumberFormat="1" applyFont="1" applyBorder="1" applyAlignment="1" applyProtection="1">
      <alignment horizontal="center" vertical="center"/>
      <protection locked="0"/>
    </xf>
    <xf numFmtId="1" fontId="7" fillId="0" borderId="5" xfId="0" applyNumberFormat="1" applyFont="1" applyBorder="1" applyAlignment="1" applyProtection="1">
      <alignment horizontal="center" vertical="center"/>
      <protection locked="0"/>
    </xf>
    <xf numFmtId="1" fontId="7" fillId="0" borderId="17" xfId="0" applyNumberFormat="1" applyFont="1" applyBorder="1" applyAlignment="1" applyProtection="1">
      <alignment horizontal="center" vertical="center"/>
      <protection locked="0"/>
    </xf>
    <xf numFmtId="1" fontId="7" fillId="0" borderId="7" xfId="0" applyNumberFormat="1" applyFont="1" applyBorder="1" applyAlignment="1" applyProtection="1">
      <alignment horizontal="center" vertical="center"/>
      <protection locked="0"/>
    </xf>
    <xf numFmtId="1" fontId="7" fillId="0" borderId="8" xfId="0" applyNumberFormat="1" applyFont="1" applyBorder="1" applyAlignment="1" applyProtection="1">
      <alignment horizontal="center" vertical="center"/>
      <protection locked="0"/>
    </xf>
    <xf numFmtId="1" fontId="7" fillId="0" borderId="24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0" borderId="2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1" fontId="7" fillId="0" borderId="15" xfId="0" applyNumberFormat="1" applyFont="1" applyBorder="1" applyAlignment="1" applyProtection="1">
      <alignment horizontal="center" vertical="center" textRotation="90" wrapText="1"/>
      <protection locked="0"/>
    </xf>
    <xf numFmtId="1" fontId="7" fillId="0" borderId="21" xfId="0" applyNumberFormat="1" applyFont="1" applyBorder="1" applyAlignment="1" applyProtection="1">
      <alignment horizontal="center" vertical="center" textRotation="90" wrapText="1"/>
      <protection locked="0"/>
    </xf>
    <xf numFmtId="0" fontId="7" fillId="0" borderId="19" xfId="0" applyFont="1" applyBorder="1" applyAlignment="1" applyProtection="1">
      <alignment horizontal="center" vertical="center" textRotation="90" wrapText="1"/>
      <protection locked="0"/>
    </xf>
    <xf numFmtId="0" fontId="7" fillId="0" borderId="22" xfId="0" applyFont="1" applyBorder="1" applyAlignment="1" applyProtection="1">
      <alignment horizontal="center" vertical="center" textRotation="90" wrapText="1"/>
      <protection locked="0"/>
    </xf>
    <xf numFmtId="0" fontId="7" fillId="0" borderId="16" xfId="0" applyFont="1" applyBorder="1" applyAlignment="1" applyProtection="1">
      <alignment horizontal="center" vertical="center" textRotation="90" wrapText="1"/>
      <protection locked="0"/>
    </xf>
    <xf numFmtId="0" fontId="7" fillId="0" borderId="0" xfId="0" applyFont="1" applyBorder="1" applyAlignment="1" applyProtection="1">
      <alignment horizontal="center" vertical="center" textRotation="90" wrapText="1"/>
      <protection locked="0"/>
    </xf>
    <xf numFmtId="49" fontId="7" fillId="0" borderId="13" xfId="0" applyNumberFormat="1" applyFont="1" applyBorder="1" applyAlignment="1" applyProtection="1">
      <alignment horizontal="center" vertical="center"/>
      <protection locked="0"/>
    </xf>
    <xf numFmtId="49" fontId="7" fillId="0" borderId="14" xfId="0" applyNumberFormat="1" applyFont="1" applyBorder="1" applyAlignment="1" applyProtection="1">
      <alignment horizontal="center" vertical="center"/>
      <protection locked="0"/>
    </xf>
    <xf numFmtId="49" fontId="7" fillId="0" borderId="10" xfId="0" applyNumberFormat="1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7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24" xfId="0" applyFont="1" applyBorder="1" applyAlignment="1">
      <alignment wrapText="1"/>
    </xf>
    <xf numFmtId="49" fontId="7" fillId="0" borderId="11" xfId="0" applyNumberFormat="1" applyFont="1" applyBorder="1" applyAlignment="1" applyProtection="1">
      <alignment horizontal="center" vertical="center" textRotation="90" wrapText="1"/>
      <protection locked="0"/>
    </xf>
    <xf numFmtId="0" fontId="0" fillId="0" borderId="20" xfId="0" applyBorder="1" applyAlignment="1">
      <alignment horizontal="center" vertical="center" textRotation="90" wrapText="1"/>
    </xf>
    <xf numFmtId="0" fontId="0" fillId="0" borderId="25" xfId="0" applyBorder="1" applyAlignment="1">
      <alignment horizontal="center" vertical="center" textRotation="90" wrapText="1"/>
    </xf>
    <xf numFmtId="1" fontId="7" fillId="0" borderId="13" xfId="0" applyNumberFormat="1" applyFont="1" applyBorder="1" applyAlignment="1" applyProtection="1">
      <alignment horizontal="center" vertical="center"/>
      <protection locked="0"/>
    </xf>
    <xf numFmtId="1" fontId="7" fillId="0" borderId="14" xfId="0" applyNumberFormat="1" applyFont="1" applyBorder="1" applyAlignment="1" applyProtection="1">
      <alignment horizontal="center" vertical="center"/>
      <protection locked="0"/>
    </xf>
    <xf numFmtId="9" fontId="0" fillId="0" borderId="15" xfId="0" applyNumberFormat="1" applyFont="1" applyBorder="1" applyAlignment="1">
      <alignment horizontal="center" vertical="center" wrapText="1"/>
    </xf>
    <xf numFmtId="9" fontId="0" fillId="0" borderId="21" xfId="0" applyNumberFormat="1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49" fontId="7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2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 applyProtection="1">
      <alignment horizontal="center" vertical="center" wrapText="1"/>
      <protection locked="0"/>
    </xf>
    <xf numFmtId="0" fontId="7" fillId="0" borderId="20" xfId="0" applyFont="1" applyBorder="1" applyAlignment="1" applyProtection="1">
      <alignment horizontal="center" vertical="center" wrapText="1"/>
      <protection locked="0"/>
    </xf>
    <xf numFmtId="0" fontId="2" fillId="4" borderId="0" xfId="2" applyFill="1"/>
    <xf numFmtId="0" fontId="9" fillId="4" borderId="0" xfId="2" applyFont="1" applyFill="1"/>
    <xf numFmtId="0" fontId="10" fillId="4" borderId="0" xfId="2" applyFont="1" applyFill="1"/>
    <xf numFmtId="0" fontId="9" fillId="4" borderId="3" xfId="2" applyFont="1" applyFill="1" applyBorder="1"/>
    <xf numFmtId="9" fontId="9" fillId="4" borderId="3" xfId="2" applyNumberFormat="1" applyFont="1" applyFill="1" applyBorder="1"/>
    <xf numFmtId="0" fontId="9" fillId="2" borderId="3" xfId="2" applyFont="1" applyFill="1" applyBorder="1"/>
    <xf numFmtId="0" fontId="9" fillId="4" borderId="3" xfId="2" applyFont="1" applyFill="1" applyBorder="1" applyAlignment="1">
      <alignment horizontal="center"/>
    </xf>
    <xf numFmtId="0" fontId="9" fillId="2" borderId="3" xfId="2" applyFont="1" applyFill="1" applyBorder="1" applyAlignment="1">
      <alignment horizontal="center"/>
    </xf>
    <xf numFmtId="49" fontId="9" fillId="4" borderId="3" xfId="2" applyNumberFormat="1" applyFont="1" applyFill="1" applyBorder="1" applyAlignment="1">
      <alignment horizontal="center"/>
    </xf>
    <xf numFmtId="0" fontId="2" fillId="4" borderId="3" xfId="2" applyFill="1" applyBorder="1"/>
    <xf numFmtId="0" fontId="2" fillId="0" borderId="3" xfId="2" applyFill="1" applyBorder="1"/>
    <xf numFmtId="1" fontId="2" fillId="4" borderId="3" xfId="2" applyNumberFormat="1" applyFill="1" applyBorder="1"/>
    <xf numFmtId="2" fontId="2" fillId="0" borderId="3" xfId="2" applyNumberFormat="1" applyFill="1" applyBorder="1"/>
    <xf numFmtId="1" fontId="2" fillId="4" borderId="3" xfId="2" applyNumberFormat="1" applyFill="1" applyBorder="1" applyAlignment="1">
      <alignment horizontal="center"/>
    </xf>
    <xf numFmtId="0" fontId="2" fillId="2" borderId="3" xfId="2" applyFill="1" applyBorder="1"/>
    <xf numFmtId="1" fontId="2" fillId="2" borderId="3" xfId="2" applyNumberFormat="1" applyFill="1" applyBorder="1"/>
    <xf numFmtId="1" fontId="9" fillId="4" borderId="3" xfId="2" applyNumberFormat="1" applyFont="1" applyFill="1" applyBorder="1"/>
    <xf numFmtId="0" fontId="2" fillId="4" borderId="0" xfId="2" applyFill="1" applyBorder="1"/>
  </cellXfs>
  <cellStyles count="3">
    <cellStyle name="Денежный" xfId="1" builtinId="4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61"/>
  <sheetViews>
    <sheetView topLeftCell="A19" workbookViewId="0">
      <selection activeCell="F64" sqref="F64"/>
    </sheetView>
  </sheetViews>
  <sheetFormatPr defaultRowHeight="15"/>
  <cols>
    <col min="1" max="1" width="5.140625" customWidth="1"/>
  </cols>
  <sheetData>
    <row r="1" spans="1:44">
      <c r="N1" s="1"/>
      <c r="P1" s="2"/>
    </row>
    <row r="2" spans="1:44">
      <c r="N2" s="1"/>
      <c r="P2" s="2"/>
    </row>
    <row r="3" spans="1:44">
      <c r="N3" s="1"/>
      <c r="P3" s="2"/>
    </row>
    <row r="4" spans="1:44">
      <c r="M4" s="3" t="s">
        <v>0</v>
      </c>
      <c r="N4" s="4"/>
      <c r="O4" s="4"/>
      <c r="P4" s="5">
        <v>7</v>
      </c>
      <c r="Q4" s="5">
        <v>10</v>
      </c>
      <c r="R4" s="5">
        <v>2</v>
      </c>
      <c r="S4" s="5">
        <f>SUM(P4:R4)</f>
        <v>19</v>
      </c>
    </row>
    <row r="5" spans="1:44">
      <c r="B5" s="6" t="s">
        <v>1</v>
      </c>
      <c r="C5" s="6"/>
      <c r="D5" s="6"/>
      <c r="E5" s="6"/>
      <c r="F5" s="6"/>
      <c r="M5" s="3" t="s">
        <v>0</v>
      </c>
      <c r="N5" s="4"/>
      <c r="O5" s="4"/>
      <c r="P5" s="7">
        <v>5</v>
      </c>
      <c r="Q5" s="7">
        <v>10</v>
      </c>
      <c r="R5" s="7">
        <v>2</v>
      </c>
      <c r="S5" s="7">
        <f>SUM(P5:R5)</f>
        <v>17</v>
      </c>
    </row>
    <row r="6" spans="1:44">
      <c r="B6" s="6" t="s">
        <v>2</v>
      </c>
      <c r="C6" s="6"/>
      <c r="D6" s="6"/>
      <c r="E6" s="6"/>
      <c r="F6" s="6"/>
      <c r="M6" s="8" t="s">
        <v>3</v>
      </c>
      <c r="N6" s="9"/>
      <c r="O6" s="9"/>
      <c r="P6" s="7">
        <v>5</v>
      </c>
      <c r="Q6" s="7">
        <v>8</v>
      </c>
      <c r="R6" s="7">
        <v>2</v>
      </c>
      <c r="S6" s="7">
        <f>SUM(P6:R6)</f>
        <v>15</v>
      </c>
    </row>
    <row r="7" spans="1:44">
      <c r="M7" s="10" t="s">
        <v>4</v>
      </c>
      <c r="N7" s="11"/>
      <c r="O7" s="12"/>
      <c r="P7" s="13">
        <v>23</v>
      </c>
      <c r="Q7" s="14">
        <v>46</v>
      </c>
      <c r="R7" s="14">
        <v>7</v>
      </c>
      <c r="S7" s="7">
        <f>SUM(P7:R7)</f>
        <v>76</v>
      </c>
      <c r="T7" s="15"/>
      <c r="U7" s="15"/>
      <c r="V7" s="15"/>
      <c r="W7" s="15"/>
      <c r="AF7" s="15"/>
      <c r="AG7" s="15"/>
      <c r="AH7" s="15"/>
      <c r="AI7" s="15"/>
      <c r="AJ7" s="15"/>
      <c r="AK7" s="15"/>
      <c r="AL7" s="15"/>
      <c r="AM7" s="15"/>
      <c r="AN7" s="15"/>
    </row>
    <row r="8" spans="1:44">
      <c r="M8" s="16" t="s">
        <v>5</v>
      </c>
      <c r="N8" s="17"/>
      <c r="O8" s="17"/>
      <c r="P8" s="18">
        <v>137</v>
      </c>
      <c r="Q8" s="18">
        <v>291</v>
      </c>
      <c r="R8" s="18">
        <v>74</v>
      </c>
      <c r="S8" s="18">
        <f>SUM(P8:R8)</f>
        <v>502</v>
      </c>
    </row>
    <row r="9" spans="1:44">
      <c r="D9" s="6" t="s">
        <v>6</v>
      </c>
      <c r="E9" s="6"/>
      <c r="F9" s="6"/>
      <c r="G9" s="6"/>
      <c r="H9" s="6"/>
      <c r="I9" s="19"/>
      <c r="J9" s="19"/>
      <c r="K9" s="6"/>
      <c r="M9" s="3" t="s">
        <v>7</v>
      </c>
      <c r="N9" s="4"/>
      <c r="O9" s="4"/>
      <c r="P9" s="20">
        <v>137</v>
      </c>
      <c r="Q9" s="20">
        <v>291</v>
      </c>
      <c r="R9" s="20">
        <v>74</v>
      </c>
      <c r="S9" s="20">
        <f>S8+S10+S11</f>
        <v>554</v>
      </c>
      <c r="T9" s="21"/>
    </row>
    <row r="10" spans="1:44">
      <c r="F10" s="6" t="s">
        <v>8</v>
      </c>
      <c r="G10" s="6"/>
      <c r="H10" s="6"/>
      <c r="I10" s="1"/>
      <c r="J10" s="1"/>
      <c r="M10" s="8" t="s">
        <v>9</v>
      </c>
      <c r="N10" s="9"/>
      <c r="O10" s="9"/>
      <c r="P10" s="22">
        <v>11</v>
      </c>
      <c r="Q10" s="22">
        <v>21</v>
      </c>
      <c r="R10" s="22">
        <v>9</v>
      </c>
      <c r="S10" s="7">
        <f>R10+Q10+P10</f>
        <v>41</v>
      </c>
    </row>
    <row r="11" spans="1:44">
      <c r="F11" s="6"/>
      <c r="G11" s="6"/>
      <c r="H11" s="6"/>
      <c r="I11" s="1"/>
      <c r="J11" s="1"/>
      <c r="M11" s="3" t="s">
        <v>10</v>
      </c>
      <c r="N11" s="23"/>
      <c r="O11" s="24"/>
      <c r="P11" s="25">
        <v>0</v>
      </c>
      <c r="Q11" s="7">
        <v>11</v>
      </c>
      <c r="R11" s="7">
        <v>0</v>
      </c>
      <c r="S11" s="7">
        <f>R11+Q11+P11</f>
        <v>11</v>
      </c>
    </row>
    <row r="12" spans="1:44">
      <c r="M12" s="26"/>
      <c r="N12" s="26" t="s">
        <v>11</v>
      </c>
      <c r="O12" s="26"/>
      <c r="P12" s="7"/>
      <c r="Q12" s="14"/>
      <c r="R12" s="14"/>
      <c r="S12" s="14"/>
    </row>
    <row r="13" spans="1:44">
      <c r="N13" s="1"/>
      <c r="P13" s="2"/>
      <c r="AQ13" s="27"/>
    </row>
    <row r="14" spans="1:44">
      <c r="N14" s="1"/>
      <c r="P14" s="2"/>
    </row>
    <row r="15" spans="1:44" ht="15.75" thickBot="1">
      <c r="N15" s="1"/>
      <c r="P15" s="2"/>
    </row>
    <row r="16" spans="1:44" ht="39">
      <c r="A16" s="119" t="s">
        <v>12</v>
      </c>
      <c r="B16" s="121" t="s">
        <v>13</v>
      </c>
      <c r="C16" s="108" t="s">
        <v>14</v>
      </c>
      <c r="D16" s="124" t="s">
        <v>15</v>
      </c>
      <c r="E16" s="108" t="s">
        <v>16</v>
      </c>
      <c r="F16" s="108" t="s">
        <v>17</v>
      </c>
      <c r="G16" s="108" t="s">
        <v>18</v>
      </c>
      <c r="H16" s="108" t="s">
        <v>19</v>
      </c>
      <c r="I16" s="108" t="s">
        <v>20</v>
      </c>
      <c r="J16" s="28"/>
      <c r="K16" s="29" t="s">
        <v>21</v>
      </c>
      <c r="L16" s="29" t="s">
        <v>22</v>
      </c>
      <c r="M16" s="97" t="s">
        <v>23</v>
      </c>
      <c r="N16" s="98"/>
      <c r="O16" s="99"/>
      <c r="P16" s="111" t="s">
        <v>22</v>
      </c>
      <c r="Q16" s="112"/>
      <c r="R16" s="112"/>
      <c r="S16" s="113">
        <v>0.25</v>
      </c>
      <c r="T16" s="95" t="s">
        <v>24</v>
      </c>
      <c r="U16" s="97" t="s">
        <v>25</v>
      </c>
      <c r="V16" s="98"/>
      <c r="W16" s="98"/>
      <c r="X16" s="98"/>
      <c r="Y16" s="98"/>
      <c r="Z16" s="99"/>
      <c r="AA16" s="87" t="s">
        <v>26</v>
      </c>
      <c r="AB16" s="87"/>
      <c r="AC16" s="100" t="s">
        <v>27</v>
      </c>
      <c r="AD16" s="100" t="s">
        <v>28</v>
      </c>
      <c r="AE16" s="87" t="s">
        <v>29</v>
      </c>
      <c r="AF16" s="87"/>
      <c r="AG16" s="87"/>
      <c r="AH16" s="87"/>
      <c r="AI16" s="81" t="s">
        <v>30</v>
      </c>
      <c r="AJ16" s="82"/>
      <c r="AK16" s="83"/>
      <c r="AL16" s="30"/>
      <c r="AM16" s="84" t="s">
        <v>31</v>
      </c>
      <c r="AN16" s="87" t="s">
        <v>32</v>
      </c>
      <c r="AO16" s="87"/>
      <c r="AP16" s="88" t="s">
        <v>33</v>
      </c>
      <c r="AQ16" s="91" t="s">
        <v>34</v>
      </c>
      <c r="AR16" s="93" t="s">
        <v>35</v>
      </c>
    </row>
    <row r="17" spans="1:44">
      <c r="A17" s="120"/>
      <c r="B17" s="122"/>
      <c r="C17" s="59"/>
      <c r="D17" s="125"/>
      <c r="E17" s="59"/>
      <c r="F17" s="59"/>
      <c r="G17" s="59"/>
      <c r="H17" s="109"/>
      <c r="I17" s="59"/>
      <c r="J17" s="31"/>
      <c r="K17" s="65" t="s">
        <v>36</v>
      </c>
      <c r="L17" s="65" t="s">
        <v>36</v>
      </c>
      <c r="M17" s="117" t="s">
        <v>37</v>
      </c>
      <c r="N17" s="65" t="s">
        <v>38</v>
      </c>
      <c r="O17" s="63" t="s">
        <v>39</v>
      </c>
      <c r="P17" s="55" t="s">
        <v>37</v>
      </c>
      <c r="Q17" s="65" t="s">
        <v>38</v>
      </c>
      <c r="R17" s="67" t="s">
        <v>39</v>
      </c>
      <c r="S17" s="114"/>
      <c r="T17" s="96"/>
      <c r="U17" s="69" t="s">
        <v>40</v>
      </c>
      <c r="V17" s="70"/>
      <c r="W17" s="71"/>
      <c r="X17" s="75" t="s">
        <v>41</v>
      </c>
      <c r="Y17" s="76"/>
      <c r="Z17" s="77"/>
      <c r="AA17" s="104" t="s">
        <v>42</v>
      </c>
      <c r="AB17" s="105"/>
      <c r="AC17" s="101"/>
      <c r="AD17" s="102"/>
      <c r="AE17" s="60" t="s">
        <v>43</v>
      </c>
      <c r="AF17" s="101" t="s">
        <v>44</v>
      </c>
      <c r="AG17" s="55" t="s">
        <v>45</v>
      </c>
      <c r="AH17" s="55" t="s">
        <v>46</v>
      </c>
      <c r="AI17" s="59" t="s">
        <v>47</v>
      </c>
      <c r="AJ17" s="59" t="s">
        <v>48</v>
      </c>
      <c r="AK17" s="59" t="s">
        <v>49</v>
      </c>
      <c r="AL17" s="31"/>
      <c r="AM17" s="85"/>
      <c r="AN17" s="60" t="s">
        <v>50</v>
      </c>
      <c r="AO17" s="60" t="s">
        <v>51</v>
      </c>
      <c r="AP17" s="89"/>
      <c r="AQ17" s="92"/>
      <c r="AR17" s="94"/>
    </row>
    <row r="18" spans="1:44">
      <c r="A18" s="120"/>
      <c r="B18" s="122"/>
      <c r="C18" s="59"/>
      <c r="D18" s="125"/>
      <c r="E18" s="59"/>
      <c r="F18" s="59"/>
      <c r="G18" s="59"/>
      <c r="H18" s="109"/>
      <c r="I18" s="59"/>
      <c r="J18" s="31"/>
      <c r="K18" s="66"/>
      <c r="L18" s="66"/>
      <c r="M18" s="118"/>
      <c r="N18" s="66"/>
      <c r="O18" s="64"/>
      <c r="P18" s="56"/>
      <c r="Q18" s="66"/>
      <c r="R18" s="68"/>
      <c r="S18" s="114"/>
      <c r="T18" s="96"/>
      <c r="U18" s="72"/>
      <c r="V18" s="73"/>
      <c r="W18" s="74"/>
      <c r="X18" s="78"/>
      <c r="Y18" s="79"/>
      <c r="Z18" s="80"/>
      <c r="AA18" s="106"/>
      <c r="AB18" s="107"/>
      <c r="AC18" s="101"/>
      <c r="AD18" s="102"/>
      <c r="AE18" s="61"/>
      <c r="AF18" s="101"/>
      <c r="AG18" s="56"/>
      <c r="AH18" s="56"/>
      <c r="AI18" s="59"/>
      <c r="AJ18" s="59"/>
      <c r="AK18" s="59"/>
      <c r="AL18" s="31"/>
      <c r="AM18" s="85"/>
      <c r="AN18" s="61"/>
      <c r="AO18" s="61"/>
      <c r="AP18" s="89"/>
      <c r="AQ18" s="92"/>
      <c r="AR18" s="94"/>
    </row>
    <row r="19" spans="1:44" ht="33.75">
      <c r="A19" s="120"/>
      <c r="B19" s="122"/>
      <c r="C19" s="59"/>
      <c r="D19" s="125"/>
      <c r="E19" s="59"/>
      <c r="F19" s="59"/>
      <c r="G19" s="59"/>
      <c r="H19" s="109"/>
      <c r="I19" s="59"/>
      <c r="J19" s="31"/>
      <c r="K19" s="66"/>
      <c r="L19" s="66"/>
      <c r="M19" s="118"/>
      <c r="N19" s="66"/>
      <c r="O19" s="64"/>
      <c r="P19" s="56"/>
      <c r="Q19" s="66"/>
      <c r="R19" s="68"/>
      <c r="S19" s="115"/>
      <c r="T19" s="96"/>
      <c r="U19" s="65" t="s">
        <v>37</v>
      </c>
      <c r="V19" s="65" t="s">
        <v>38</v>
      </c>
      <c r="W19" s="65" t="s">
        <v>39</v>
      </c>
      <c r="X19" s="55" t="s">
        <v>37</v>
      </c>
      <c r="Y19" s="55" t="s">
        <v>38</v>
      </c>
      <c r="Z19" s="55" t="s">
        <v>39</v>
      </c>
      <c r="AA19" s="32"/>
      <c r="AB19" s="32"/>
      <c r="AC19" s="101"/>
      <c r="AD19" s="102"/>
      <c r="AE19" s="61"/>
      <c r="AF19" s="101"/>
      <c r="AG19" s="56"/>
      <c r="AH19" s="56"/>
      <c r="AI19" s="59"/>
      <c r="AJ19" s="59"/>
      <c r="AK19" s="59"/>
      <c r="AL19" s="31" t="s">
        <v>52</v>
      </c>
      <c r="AM19" s="85"/>
      <c r="AN19" s="61"/>
      <c r="AO19" s="61"/>
      <c r="AP19" s="89"/>
      <c r="AQ19" s="92"/>
      <c r="AR19" s="94"/>
    </row>
    <row r="20" spans="1:44">
      <c r="A20" s="120"/>
      <c r="B20" s="122"/>
      <c r="C20" s="59"/>
      <c r="D20" s="125"/>
      <c r="E20" s="59"/>
      <c r="F20" s="59"/>
      <c r="G20" s="59"/>
      <c r="H20" s="109"/>
      <c r="I20" s="59"/>
      <c r="J20" s="31"/>
      <c r="K20" s="66"/>
      <c r="L20" s="66"/>
      <c r="M20" s="118"/>
      <c r="N20" s="66"/>
      <c r="O20" s="64"/>
      <c r="P20" s="56"/>
      <c r="Q20" s="66"/>
      <c r="R20" s="68"/>
      <c r="S20" s="115"/>
      <c r="T20" s="96"/>
      <c r="U20" s="66"/>
      <c r="V20" s="66"/>
      <c r="W20" s="66"/>
      <c r="X20" s="56"/>
      <c r="Y20" s="56"/>
      <c r="Z20" s="56"/>
      <c r="AA20" s="57" t="s">
        <v>37</v>
      </c>
      <c r="AB20" s="57" t="s">
        <v>53</v>
      </c>
      <c r="AC20" s="101"/>
      <c r="AD20" s="102"/>
      <c r="AE20" s="61"/>
      <c r="AF20" s="101"/>
      <c r="AG20" s="56"/>
      <c r="AH20" s="56"/>
      <c r="AI20" s="59"/>
      <c r="AJ20" s="59"/>
      <c r="AK20" s="59"/>
      <c r="AL20" s="31"/>
      <c r="AM20" s="85"/>
      <c r="AN20" s="61"/>
      <c r="AO20" s="61"/>
      <c r="AP20" s="89"/>
      <c r="AQ20" s="92"/>
      <c r="AR20" s="94"/>
    </row>
    <row r="21" spans="1:44" ht="15.75" thickBot="1">
      <c r="A21" s="120"/>
      <c r="B21" s="123"/>
      <c r="C21" s="59"/>
      <c r="D21" s="125"/>
      <c r="E21" s="59"/>
      <c r="F21" s="59"/>
      <c r="G21" s="59"/>
      <c r="H21" s="110"/>
      <c r="I21" s="59"/>
      <c r="J21" s="31"/>
      <c r="K21" s="66"/>
      <c r="L21" s="66"/>
      <c r="M21" s="118"/>
      <c r="N21" s="66"/>
      <c r="O21" s="64"/>
      <c r="P21" s="56"/>
      <c r="Q21" s="66"/>
      <c r="R21" s="68"/>
      <c r="S21" s="116"/>
      <c r="T21" s="96"/>
      <c r="U21" s="66"/>
      <c r="V21" s="66"/>
      <c r="W21" s="66"/>
      <c r="X21" s="56"/>
      <c r="Y21" s="56"/>
      <c r="Z21" s="56"/>
      <c r="AA21" s="58"/>
      <c r="AB21" s="58"/>
      <c r="AC21" s="101"/>
      <c r="AD21" s="103"/>
      <c r="AE21" s="61"/>
      <c r="AF21" s="101"/>
      <c r="AG21" s="56"/>
      <c r="AH21" s="56"/>
      <c r="AI21" s="59"/>
      <c r="AJ21" s="59"/>
      <c r="AK21" s="59"/>
      <c r="AL21" s="31"/>
      <c r="AM21" s="86"/>
      <c r="AN21" s="62"/>
      <c r="AO21" s="62"/>
      <c r="AP21" s="90"/>
      <c r="AQ21" s="92"/>
      <c r="AR21" s="94"/>
    </row>
    <row r="22" spans="1:44">
      <c r="A22" s="33">
        <v>1</v>
      </c>
      <c r="B22" s="34"/>
      <c r="C22" s="34" t="s">
        <v>54</v>
      </c>
      <c r="D22" s="34" t="s">
        <v>55</v>
      </c>
      <c r="E22" s="26" t="s">
        <v>56</v>
      </c>
      <c r="F22" s="33">
        <v>20</v>
      </c>
      <c r="G22" s="35">
        <v>5.32</v>
      </c>
      <c r="H22" s="35">
        <v>17697</v>
      </c>
      <c r="I22" s="36">
        <f t="shared" ref="I22:I56" si="0">G22*H22</f>
        <v>94148.040000000008</v>
      </c>
      <c r="J22" s="36">
        <f>I22*1.25</f>
        <v>117685.05000000002</v>
      </c>
      <c r="K22" s="35"/>
      <c r="L22" s="36">
        <f t="shared" ref="L22:L56" si="1">I22/20*K22</f>
        <v>0</v>
      </c>
      <c r="M22" s="35">
        <v>0</v>
      </c>
      <c r="N22" s="35">
        <v>7</v>
      </c>
      <c r="O22" s="35">
        <v>2</v>
      </c>
      <c r="P22" s="33">
        <f>J22/18*M22</f>
        <v>0</v>
      </c>
      <c r="Q22" s="33">
        <f>J22/18*N22</f>
        <v>45766.40833333334</v>
      </c>
      <c r="R22" s="33">
        <f>J22/18*O22</f>
        <v>13076.116666666669</v>
      </c>
      <c r="S22" s="37">
        <f t="shared" ref="S22:S56" si="2">(L22+P22+Q22+R22)*25%</f>
        <v>14710.631250000002</v>
      </c>
      <c r="T22" s="38">
        <f t="shared" ref="T22:T56" si="3">(P22+Q22+R22+L22+S22)*10%</f>
        <v>7355.315625000002</v>
      </c>
      <c r="U22" s="33">
        <v>0</v>
      </c>
      <c r="V22" s="33">
        <v>6</v>
      </c>
      <c r="W22" s="33">
        <v>2</v>
      </c>
      <c r="X22" s="33"/>
      <c r="Y22" s="33">
        <v>1474</v>
      </c>
      <c r="Z22" s="33">
        <v>492</v>
      </c>
      <c r="AA22" s="33"/>
      <c r="AB22" s="33"/>
      <c r="AC22" s="33"/>
      <c r="AD22" s="33">
        <v>786</v>
      </c>
      <c r="AE22" s="33"/>
      <c r="AF22" s="35">
        <f>(P22+Q22+R22+S22)*40%</f>
        <v>29421.262500000008</v>
      </c>
      <c r="AG22" s="35"/>
      <c r="AH22" s="35"/>
      <c r="AI22" s="35"/>
      <c r="AJ22" s="35"/>
      <c r="AK22" s="35"/>
      <c r="AL22" s="35"/>
      <c r="AM22" s="35">
        <f>AV22</f>
        <v>0</v>
      </c>
      <c r="AN22" s="35"/>
      <c r="AO22" s="33"/>
      <c r="AP22" s="38">
        <f t="shared" ref="AP22:AP56" si="4">AM22+AG22+AF22</f>
        <v>29421.262500000008</v>
      </c>
      <c r="AQ22" s="39">
        <f t="shared" ref="AQ22:AQ56" si="5">P22+Q22+R22+S22+T22+X22+Y22+Z22+AA22+AB22+AC22+AD22+AF22+AG22+AH22+AI22+AJ22+AK22+AM22+AN22+AO22+L22</f>
        <v>113081.73437500003</v>
      </c>
      <c r="AR22" s="39">
        <f>AQ22-AP22</f>
        <v>83660.471875000017</v>
      </c>
    </row>
    <row r="23" spans="1:44">
      <c r="A23" s="33">
        <v>2</v>
      </c>
      <c r="B23" s="40"/>
      <c r="C23" s="40" t="s">
        <v>54</v>
      </c>
      <c r="D23" s="40" t="s">
        <v>57</v>
      </c>
      <c r="E23" s="26" t="s">
        <v>56</v>
      </c>
      <c r="F23" s="35">
        <v>15.11</v>
      </c>
      <c r="G23" s="35">
        <v>5.16</v>
      </c>
      <c r="H23" s="35">
        <v>17697</v>
      </c>
      <c r="I23" s="36">
        <f t="shared" si="0"/>
        <v>91316.52</v>
      </c>
      <c r="J23" s="36">
        <f t="shared" ref="J23:J56" si="6">I23*1.25</f>
        <v>114145.65000000001</v>
      </c>
      <c r="K23" s="35">
        <v>2</v>
      </c>
      <c r="L23" s="36">
        <f t="shared" si="1"/>
        <v>9131.652</v>
      </c>
      <c r="M23" s="35">
        <v>8</v>
      </c>
      <c r="N23" s="35">
        <v>12</v>
      </c>
      <c r="O23" s="35">
        <v>6</v>
      </c>
      <c r="P23" s="33">
        <f t="shared" ref="P23:P56" si="7">J23/18*M23</f>
        <v>50731.4</v>
      </c>
      <c r="Q23" s="33">
        <f t="shared" ref="Q23:Q56" si="8">J23/18*N23</f>
        <v>76097.100000000006</v>
      </c>
      <c r="R23" s="33">
        <f t="shared" ref="R23:R56" si="9">J23/18*O23</f>
        <v>38048.550000000003</v>
      </c>
      <c r="S23" s="37">
        <f t="shared" si="2"/>
        <v>43502.175499999998</v>
      </c>
      <c r="T23" s="38">
        <f t="shared" si="3"/>
        <v>21751.087750000002</v>
      </c>
      <c r="U23" s="35">
        <v>8</v>
      </c>
      <c r="V23" s="35">
        <v>9</v>
      </c>
      <c r="W23" s="35">
        <v>6</v>
      </c>
      <c r="X23" s="35">
        <v>1573</v>
      </c>
      <c r="Y23" s="35">
        <v>1769</v>
      </c>
      <c r="Z23" s="35">
        <v>1780</v>
      </c>
      <c r="AA23" s="35"/>
      <c r="AB23" s="35">
        <v>5309</v>
      </c>
      <c r="AC23" s="35">
        <v>3539</v>
      </c>
      <c r="AD23" s="35">
        <v>1179</v>
      </c>
      <c r="AE23" s="35"/>
      <c r="AF23" s="35"/>
      <c r="AG23" s="35"/>
      <c r="AH23" s="35"/>
      <c r="AI23" s="35"/>
      <c r="AJ23" s="35"/>
      <c r="AK23" s="35"/>
      <c r="AL23" s="35"/>
      <c r="AM23" s="35">
        <f t="shared" ref="AM23:AM56" si="10">AV23</f>
        <v>0</v>
      </c>
      <c r="AN23" s="35"/>
      <c r="AO23" s="35"/>
      <c r="AP23" s="38">
        <f t="shared" si="4"/>
        <v>0</v>
      </c>
      <c r="AQ23" s="39">
        <f t="shared" si="5"/>
        <v>254410.96525000001</v>
      </c>
      <c r="AR23" s="39">
        <f t="shared" ref="AR23:AR57" si="11">AQ23-AP23</f>
        <v>254410.96525000001</v>
      </c>
    </row>
    <row r="24" spans="1:44">
      <c r="A24" s="33">
        <v>3</v>
      </c>
      <c r="B24" s="40"/>
      <c r="C24" s="40" t="s">
        <v>54</v>
      </c>
      <c r="D24" s="40" t="s">
        <v>58</v>
      </c>
      <c r="E24" s="26" t="s">
        <v>56</v>
      </c>
      <c r="F24" s="35">
        <v>24</v>
      </c>
      <c r="G24" s="35">
        <v>5.32</v>
      </c>
      <c r="H24" s="35">
        <v>17697</v>
      </c>
      <c r="I24" s="36">
        <f t="shared" si="0"/>
        <v>94148.040000000008</v>
      </c>
      <c r="J24" s="36">
        <f t="shared" si="6"/>
        <v>117685.05000000002</v>
      </c>
      <c r="K24" s="35"/>
      <c r="L24" s="36">
        <f t="shared" si="1"/>
        <v>0</v>
      </c>
      <c r="M24" s="35">
        <v>23</v>
      </c>
      <c r="N24" s="35"/>
      <c r="O24" s="35"/>
      <c r="P24" s="33">
        <f t="shared" si="7"/>
        <v>150375.34166666667</v>
      </c>
      <c r="Q24" s="33">
        <f t="shared" si="8"/>
        <v>0</v>
      </c>
      <c r="R24" s="33">
        <f t="shared" si="9"/>
        <v>0</v>
      </c>
      <c r="S24" s="37">
        <f t="shared" si="2"/>
        <v>37593.835416666669</v>
      </c>
      <c r="T24" s="38">
        <f t="shared" si="3"/>
        <v>18796.917708333334</v>
      </c>
      <c r="U24" s="35">
        <v>12</v>
      </c>
      <c r="V24" s="35"/>
      <c r="W24" s="35"/>
      <c r="X24" s="35">
        <v>2360</v>
      </c>
      <c r="Y24" s="35"/>
      <c r="Z24" s="35"/>
      <c r="AA24" s="35">
        <v>4424</v>
      </c>
      <c r="AB24" s="35"/>
      <c r="AC24" s="35">
        <v>3539</v>
      </c>
      <c r="AD24" s="35"/>
      <c r="AE24" s="35"/>
      <c r="AF24" s="35"/>
      <c r="AG24" s="35"/>
      <c r="AH24" s="35"/>
      <c r="AI24" s="35"/>
      <c r="AJ24" s="35"/>
      <c r="AK24" s="35"/>
      <c r="AL24" s="35"/>
      <c r="AM24" s="35">
        <f t="shared" si="10"/>
        <v>0</v>
      </c>
      <c r="AN24" s="35"/>
      <c r="AO24" s="35"/>
      <c r="AP24" s="38">
        <f t="shared" si="4"/>
        <v>0</v>
      </c>
      <c r="AQ24" s="39">
        <f t="shared" si="5"/>
        <v>217089.09479166666</v>
      </c>
      <c r="AR24" s="39">
        <f t="shared" si="11"/>
        <v>217089.09479166666</v>
      </c>
    </row>
    <row r="25" spans="1:44">
      <c r="A25" s="35">
        <v>4</v>
      </c>
      <c r="B25" s="40"/>
      <c r="C25" s="40" t="s">
        <v>59</v>
      </c>
      <c r="D25" s="40" t="s">
        <v>60</v>
      </c>
      <c r="E25" s="26" t="s">
        <v>56</v>
      </c>
      <c r="F25" s="35">
        <v>10.029999999999999</v>
      </c>
      <c r="G25" s="35">
        <v>5.08</v>
      </c>
      <c r="H25" s="35">
        <v>17697</v>
      </c>
      <c r="I25" s="36">
        <f t="shared" si="0"/>
        <v>89900.76</v>
      </c>
      <c r="J25" s="36">
        <f t="shared" si="6"/>
        <v>112375.95</v>
      </c>
      <c r="K25" s="35"/>
      <c r="L25" s="36">
        <f t="shared" si="1"/>
        <v>0</v>
      </c>
      <c r="M25" s="35"/>
      <c r="N25" s="35">
        <v>18</v>
      </c>
      <c r="O25" s="35">
        <v>8</v>
      </c>
      <c r="P25" s="33">
        <f t="shared" si="7"/>
        <v>0</v>
      </c>
      <c r="Q25" s="33">
        <f t="shared" si="8"/>
        <v>112375.95000000001</v>
      </c>
      <c r="R25" s="33">
        <f t="shared" si="9"/>
        <v>49944.866666666669</v>
      </c>
      <c r="S25" s="37">
        <f t="shared" si="2"/>
        <v>40580.20416666667</v>
      </c>
      <c r="T25" s="38">
        <f t="shared" si="3"/>
        <v>20290.102083333335</v>
      </c>
      <c r="U25" s="35"/>
      <c r="V25" s="35">
        <v>16</v>
      </c>
      <c r="W25" s="35">
        <v>8</v>
      </c>
      <c r="X25" s="35"/>
      <c r="Y25" s="35">
        <v>3146</v>
      </c>
      <c r="Z25" s="35">
        <v>1573</v>
      </c>
      <c r="AA25" s="35"/>
      <c r="AB25" s="35">
        <v>5309</v>
      </c>
      <c r="AC25" s="35"/>
      <c r="AD25" s="35">
        <v>1573</v>
      </c>
      <c r="AE25" s="35"/>
      <c r="AF25" s="35">
        <f>(P25+Q25+R25+S25)*40%</f>
        <v>81160.40833333334</v>
      </c>
      <c r="AG25" s="35"/>
      <c r="AH25" s="35"/>
      <c r="AI25" s="35"/>
      <c r="AJ25" s="35"/>
      <c r="AK25" s="35"/>
      <c r="AL25" s="35">
        <v>17697</v>
      </c>
      <c r="AM25" s="35">
        <f t="shared" si="10"/>
        <v>0</v>
      </c>
      <c r="AN25" s="35"/>
      <c r="AO25" s="35"/>
      <c r="AP25" s="38">
        <f t="shared" si="4"/>
        <v>81160.40833333334</v>
      </c>
      <c r="AQ25" s="39">
        <f t="shared" si="5"/>
        <v>315952.53125</v>
      </c>
      <c r="AR25" s="39">
        <f t="shared" si="11"/>
        <v>234792.12291666667</v>
      </c>
    </row>
    <row r="26" spans="1:44">
      <c r="A26" s="35">
        <v>5</v>
      </c>
      <c r="B26" s="40"/>
      <c r="C26" s="40" t="s">
        <v>59</v>
      </c>
      <c r="D26" s="40" t="s">
        <v>61</v>
      </c>
      <c r="E26" s="26" t="s">
        <v>62</v>
      </c>
      <c r="F26" s="35">
        <v>12.11</v>
      </c>
      <c r="G26" s="35">
        <v>4.8600000000000003</v>
      </c>
      <c r="H26" s="35">
        <v>17697</v>
      </c>
      <c r="I26" s="36">
        <f t="shared" si="0"/>
        <v>86007.420000000013</v>
      </c>
      <c r="J26" s="36">
        <f t="shared" si="6"/>
        <v>107509.27500000002</v>
      </c>
      <c r="K26" s="35">
        <v>2</v>
      </c>
      <c r="L26" s="36">
        <f t="shared" si="1"/>
        <v>8600.742000000002</v>
      </c>
      <c r="M26" s="35"/>
      <c r="N26" s="35"/>
      <c r="O26" s="35">
        <v>7</v>
      </c>
      <c r="P26" s="33">
        <f t="shared" si="7"/>
        <v>0</v>
      </c>
      <c r="Q26" s="33">
        <f t="shared" si="8"/>
        <v>0</v>
      </c>
      <c r="R26" s="33">
        <f t="shared" si="9"/>
        <v>41809.162500000006</v>
      </c>
      <c r="S26" s="37">
        <f t="shared" si="2"/>
        <v>12602.476125000001</v>
      </c>
      <c r="T26" s="38">
        <f t="shared" si="3"/>
        <v>6301.2380625000005</v>
      </c>
      <c r="U26" s="35"/>
      <c r="V26" s="35"/>
      <c r="W26" s="35">
        <v>5</v>
      </c>
      <c r="X26" s="35"/>
      <c r="Y26" s="35"/>
      <c r="Z26" s="35">
        <v>1229</v>
      </c>
      <c r="AA26" s="35"/>
      <c r="AB26" s="35"/>
      <c r="AC26" s="35"/>
      <c r="AD26" s="35"/>
      <c r="AE26" s="35"/>
      <c r="AF26" s="35"/>
      <c r="AG26" s="35">
        <f>(P26+Q26+R26+S26)*35%</f>
        <v>19044.073518749999</v>
      </c>
      <c r="AH26" s="35"/>
      <c r="AI26" s="35"/>
      <c r="AJ26" s="35"/>
      <c r="AK26" s="35"/>
      <c r="AL26" s="35"/>
      <c r="AM26" s="35">
        <f t="shared" si="10"/>
        <v>0</v>
      </c>
      <c r="AN26" s="35"/>
      <c r="AO26" s="35"/>
      <c r="AP26" s="38">
        <f t="shared" si="4"/>
        <v>19044.073518749999</v>
      </c>
      <c r="AQ26" s="39">
        <f t="shared" si="5"/>
        <v>89586.692206250009</v>
      </c>
      <c r="AR26" s="39">
        <f t="shared" si="11"/>
        <v>70542.618687500013</v>
      </c>
    </row>
    <row r="27" spans="1:44">
      <c r="A27" s="35">
        <v>6</v>
      </c>
      <c r="B27" s="40"/>
      <c r="C27" s="40" t="s">
        <v>59</v>
      </c>
      <c r="D27" s="40" t="s">
        <v>63</v>
      </c>
      <c r="E27" s="26" t="s">
        <v>62</v>
      </c>
      <c r="F27" s="35">
        <v>12.09</v>
      </c>
      <c r="G27" s="35">
        <v>4.8600000000000003</v>
      </c>
      <c r="H27" s="35">
        <v>17697</v>
      </c>
      <c r="I27" s="36">
        <f t="shared" si="0"/>
        <v>86007.420000000013</v>
      </c>
      <c r="J27" s="36">
        <f t="shared" si="6"/>
        <v>107509.27500000002</v>
      </c>
      <c r="K27" s="35"/>
      <c r="L27" s="36">
        <f t="shared" si="1"/>
        <v>0</v>
      </c>
      <c r="M27" s="35"/>
      <c r="N27" s="35">
        <v>6</v>
      </c>
      <c r="O27" s="35">
        <v>6</v>
      </c>
      <c r="P27" s="33">
        <f t="shared" si="7"/>
        <v>0</v>
      </c>
      <c r="Q27" s="33">
        <f t="shared" si="8"/>
        <v>35836.425000000003</v>
      </c>
      <c r="R27" s="33">
        <f t="shared" si="9"/>
        <v>35836.425000000003</v>
      </c>
      <c r="S27" s="37">
        <f t="shared" si="2"/>
        <v>17918.212500000001</v>
      </c>
      <c r="T27" s="38">
        <f t="shared" si="3"/>
        <v>8959.1062500000007</v>
      </c>
      <c r="U27" s="35"/>
      <c r="V27" s="35">
        <v>6</v>
      </c>
      <c r="W27" s="35">
        <v>4</v>
      </c>
      <c r="X27" s="35"/>
      <c r="Y27" s="35">
        <v>1180</v>
      </c>
      <c r="Z27" s="35">
        <v>787</v>
      </c>
      <c r="AA27" s="35"/>
      <c r="AB27" s="35"/>
      <c r="AC27" s="35">
        <v>3539</v>
      </c>
      <c r="AD27" s="35"/>
      <c r="AE27" s="35"/>
      <c r="AF27" s="35"/>
      <c r="AG27" s="35">
        <f>(P27+Q27+R27+S27)*35%</f>
        <v>31356.871874999997</v>
      </c>
      <c r="AH27" s="35"/>
      <c r="AI27" s="35"/>
      <c r="AJ27" s="35"/>
      <c r="AK27" s="35"/>
      <c r="AL27" s="35"/>
      <c r="AM27" s="35">
        <f t="shared" si="10"/>
        <v>0</v>
      </c>
      <c r="AN27" s="35"/>
      <c r="AO27" s="35"/>
      <c r="AP27" s="38">
        <f t="shared" si="4"/>
        <v>31356.871874999997</v>
      </c>
      <c r="AQ27" s="39">
        <f t="shared" si="5"/>
        <v>135413.04062499999</v>
      </c>
      <c r="AR27" s="39">
        <f t="shared" si="11"/>
        <v>104056.16875</v>
      </c>
    </row>
    <row r="28" spans="1:44">
      <c r="A28" s="35">
        <v>7</v>
      </c>
      <c r="B28" s="40"/>
      <c r="C28" s="40" t="s">
        <v>59</v>
      </c>
      <c r="D28" s="40" t="s">
        <v>64</v>
      </c>
      <c r="E28" s="26" t="s">
        <v>62</v>
      </c>
      <c r="F28" s="35">
        <v>27.04</v>
      </c>
      <c r="G28" s="41">
        <v>5.2</v>
      </c>
      <c r="H28" s="35">
        <v>17697</v>
      </c>
      <c r="I28" s="36">
        <f t="shared" si="0"/>
        <v>92024.400000000009</v>
      </c>
      <c r="J28" s="36">
        <f t="shared" si="6"/>
        <v>115030.50000000001</v>
      </c>
      <c r="K28" s="35"/>
      <c r="L28" s="36">
        <f t="shared" si="1"/>
        <v>0</v>
      </c>
      <c r="M28" s="35"/>
      <c r="N28" s="35">
        <v>27</v>
      </c>
      <c r="O28" s="35">
        <v>8</v>
      </c>
      <c r="P28" s="33">
        <f t="shared" si="7"/>
        <v>0</v>
      </c>
      <c r="Q28" s="33">
        <f t="shared" si="8"/>
        <v>172545.75000000003</v>
      </c>
      <c r="R28" s="33">
        <f t="shared" si="9"/>
        <v>51124.666666666672</v>
      </c>
      <c r="S28" s="37">
        <f t="shared" si="2"/>
        <v>55917.604166666672</v>
      </c>
      <c r="T28" s="38">
        <f t="shared" si="3"/>
        <v>27958.802083333339</v>
      </c>
      <c r="U28" s="35"/>
      <c r="V28" s="35"/>
      <c r="W28" s="35"/>
      <c r="X28" s="35"/>
      <c r="Y28" s="35"/>
      <c r="Z28" s="35"/>
      <c r="AA28" s="35"/>
      <c r="AB28" s="35">
        <v>5309</v>
      </c>
      <c r="AC28" s="35"/>
      <c r="AD28" s="35">
        <v>1573</v>
      </c>
      <c r="AE28" s="35"/>
      <c r="AF28" s="35"/>
      <c r="AG28" s="35"/>
      <c r="AH28" s="35"/>
      <c r="AI28" s="35"/>
      <c r="AJ28" s="35"/>
      <c r="AK28" s="35"/>
      <c r="AL28" s="35"/>
      <c r="AM28" s="35">
        <f t="shared" si="10"/>
        <v>0</v>
      </c>
      <c r="AN28" s="35"/>
      <c r="AO28" s="35"/>
      <c r="AP28" s="38">
        <f t="shared" si="4"/>
        <v>0</v>
      </c>
      <c r="AQ28" s="39">
        <f t="shared" si="5"/>
        <v>314428.82291666669</v>
      </c>
      <c r="AR28" s="39">
        <f t="shared" si="11"/>
        <v>314428.82291666669</v>
      </c>
    </row>
    <row r="29" spans="1:44">
      <c r="A29" s="35">
        <v>8</v>
      </c>
      <c r="B29" s="40"/>
      <c r="C29" s="40" t="s">
        <v>59</v>
      </c>
      <c r="D29" s="40" t="s">
        <v>55</v>
      </c>
      <c r="E29" s="26" t="s">
        <v>62</v>
      </c>
      <c r="F29" s="35">
        <v>14.03</v>
      </c>
      <c r="G29" s="35">
        <v>4.95</v>
      </c>
      <c r="H29" s="35">
        <v>17697</v>
      </c>
      <c r="I29" s="36">
        <f t="shared" si="0"/>
        <v>87600.150000000009</v>
      </c>
      <c r="J29" s="36">
        <f t="shared" si="6"/>
        <v>109500.18750000001</v>
      </c>
      <c r="K29" s="35"/>
      <c r="L29" s="36">
        <f t="shared" si="1"/>
        <v>0</v>
      </c>
      <c r="M29" s="35">
        <v>2</v>
      </c>
      <c r="N29" s="35">
        <v>8</v>
      </c>
      <c r="O29" s="35">
        <v>3</v>
      </c>
      <c r="P29" s="33">
        <f t="shared" si="7"/>
        <v>12166.687500000002</v>
      </c>
      <c r="Q29" s="33">
        <f t="shared" si="8"/>
        <v>48666.750000000007</v>
      </c>
      <c r="R29" s="33">
        <f t="shared" si="9"/>
        <v>18250.031250000004</v>
      </c>
      <c r="S29" s="37">
        <f t="shared" si="2"/>
        <v>19770.867187500004</v>
      </c>
      <c r="T29" s="38">
        <f t="shared" si="3"/>
        <v>9885.4335937500018</v>
      </c>
      <c r="U29" s="35">
        <v>2</v>
      </c>
      <c r="V29" s="35">
        <v>8</v>
      </c>
      <c r="W29" s="35">
        <v>3</v>
      </c>
      <c r="X29" s="35">
        <v>792</v>
      </c>
      <c r="Y29" s="35">
        <v>1966</v>
      </c>
      <c r="Z29" s="35">
        <v>737</v>
      </c>
      <c r="AA29" s="35"/>
      <c r="AB29" s="35">
        <v>5309</v>
      </c>
      <c r="AC29" s="35"/>
      <c r="AD29" s="35"/>
      <c r="AE29" s="35"/>
      <c r="AF29" s="35"/>
      <c r="AG29" s="35">
        <f>(P29+Q29+R29+S29)*35%</f>
        <v>34599.017578125</v>
      </c>
      <c r="AH29" s="35"/>
      <c r="AI29" s="35"/>
      <c r="AJ29" s="35"/>
      <c r="AK29" s="35"/>
      <c r="AL29" s="35"/>
      <c r="AM29" s="35">
        <f t="shared" si="10"/>
        <v>0</v>
      </c>
      <c r="AN29" s="35"/>
      <c r="AO29" s="35"/>
      <c r="AP29" s="38">
        <f t="shared" si="4"/>
        <v>34599.017578125</v>
      </c>
      <c r="AQ29" s="39">
        <f t="shared" si="5"/>
        <v>152142.787109375</v>
      </c>
      <c r="AR29" s="39">
        <f t="shared" si="11"/>
        <v>117543.76953125</v>
      </c>
    </row>
    <row r="30" spans="1:44">
      <c r="A30" s="35">
        <v>9</v>
      </c>
      <c r="B30" s="40"/>
      <c r="C30" s="40" t="s">
        <v>59</v>
      </c>
      <c r="D30" s="40" t="s">
        <v>65</v>
      </c>
      <c r="E30" s="26" t="s">
        <v>62</v>
      </c>
      <c r="F30" s="35">
        <v>14.03</v>
      </c>
      <c r="G30" s="35">
        <v>4.95</v>
      </c>
      <c r="H30" s="35">
        <v>17697</v>
      </c>
      <c r="I30" s="36">
        <f t="shared" si="0"/>
        <v>87600.150000000009</v>
      </c>
      <c r="J30" s="36">
        <f t="shared" si="6"/>
        <v>109500.18750000001</v>
      </c>
      <c r="K30" s="35"/>
      <c r="L30" s="36">
        <f t="shared" si="1"/>
        <v>0</v>
      </c>
      <c r="M30" s="35">
        <v>2</v>
      </c>
      <c r="N30" s="35">
        <v>15</v>
      </c>
      <c r="O30" s="35"/>
      <c r="P30" s="33">
        <f t="shared" si="7"/>
        <v>12166.687500000002</v>
      </c>
      <c r="Q30" s="33">
        <f t="shared" si="8"/>
        <v>91250.156250000015</v>
      </c>
      <c r="R30" s="33">
        <f t="shared" si="9"/>
        <v>0</v>
      </c>
      <c r="S30" s="37">
        <f t="shared" si="2"/>
        <v>25854.210937500004</v>
      </c>
      <c r="T30" s="38">
        <f t="shared" si="3"/>
        <v>12927.105468750002</v>
      </c>
      <c r="U30" s="35">
        <v>2</v>
      </c>
      <c r="V30" s="35">
        <v>15</v>
      </c>
      <c r="W30" s="35"/>
      <c r="X30" s="35">
        <v>393</v>
      </c>
      <c r="Y30" s="35">
        <v>2950</v>
      </c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>
        <f t="shared" si="10"/>
        <v>0</v>
      </c>
      <c r="AN30" s="35"/>
      <c r="AO30" s="35"/>
      <c r="AP30" s="38">
        <f t="shared" si="4"/>
        <v>0</v>
      </c>
      <c r="AQ30" s="39">
        <f t="shared" si="5"/>
        <v>145541.16015625003</v>
      </c>
      <c r="AR30" s="39">
        <f t="shared" si="11"/>
        <v>145541.16015625003</v>
      </c>
    </row>
    <row r="31" spans="1:44">
      <c r="A31" s="35">
        <v>10</v>
      </c>
      <c r="B31" s="40"/>
      <c r="C31" s="40" t="s">
        <v>59</v>
      </c>
      <c r="D31" s="40" t="s">
        <v>66</v>
      </c>
      <c r="E31" s="26" t="s">
        <v>62</v>
      </c>
      <c r="F31" s="35">
        <v>23.06</v>
      </c>
      <c r="G31" s="35">
        <v>5.12</v>
      </c>
      <c r="H31" s="35">
        <v>17697</v>
      </c>
      <c r="I31" s="36">
        <f t="shared" si="0"/>
        <v>90608.639999999999</v>
      </c>
      <c r="J31" s="36">
        <f t="shared" si="6"/>
        <v>113260.8</v>
      </c>
      <c r="K31" s="35"/>
      <c r="L31" s="36">
        <f t="shared" si="1"/>
        <v>0</v>
      </c>
      <c r="M31" s="35"/>
      <c r="N31" s="35">
        <v>5</v>
      </c>
      <c r="O31" s="35">
        <v>4</v>
      </c>
      <c r="P31" s="33">
        <f t="shared" si="7"/>
        <v>0</v>
      </c>
      <c r="Q31" s="33">
        <f t="shared" si="8"/>
        <v>31461.333333333332</v>
      </c>
      <c r="R31" s="33">
        <f t="shared" si="9"/>
        <v>25169.066666666666</v>
      </c>
      <c r="S31" s="37">
        <f t="shared" si="2"/>
        <v>14157.599999999999</v>
      </c>
      <c r="T31" s="38">
        <f t="shared" si="3"/>
        <v>7078.8</v>
      </c>
      <c r="U31" s="35"/>
      <c r="V31" s="35"/>
      <c r="W31" s="35"/>
      <c r="X31" s="35"/>
      <c r="Y31" s="35"/>
      <c r="Z31" s="35"/>
      <c r="AA31" s="35"/>
      <c r="AB31" s="35">
        <v>0</v>
      </c>
      <c r="AC31" s="35"/>
      <c r="AD31" s="35">
        <v>786</v>
      </c>
      <c r="AE31" s="35"/>
      <c r="AF31" s="35"/>
      <c r="AG31" s="35"/>
      <c r="AH31" s="35"/>
      <c r="AI31" s="35"/>
      <c r="AJ31" s="35"/>
      <c r="AK31" s="35"/>
      <c r="AL31" s="35"/>
      <c r="AM31" s="35">
        <f t="shared" si="10"/>
        <v>0</v>
      </c>
      <c r="AN31" s="35"/>
      <c r="AO31" s="35"/>
      <c r="AP31" s="38">
        <f t="shared" si="4"/>
        <v>0</v>
      </c>
      <c r="AQ31" s="39">
        <f t="shared" si="5"/>
        <v>78652.800000000003</v>
      </c>
      <c r="AR31" s="39">
        <f t="shared" si="11"/>
        <v>78652.800000000003</v>
      </c>
    </row>
    <row r="32" spans="1:44">
      <c r="A32" s="35">
        <v>11</v>
      </c>
      <c r="B32" s="40"/>
      <c r="C32" s="40" t="s">
        <v>59</v>
      </c>
      <c r="D32" s="40" t="s">
        <v>67</v>
      </c>
      <c r="E32" s="26" t="s">
        <v>62</v>
      </c>
      <c r="F32" s="35">
        <v>14.11</v>
      </c>
      <c r="G32" s="35">
        <v>4.95</v>
      </c>
      <c r="H32" s="35">
        <v>17697</v>
      </c>
      <c r="I32" s="36">
        <f t="shared" si="0"/>
        <v>87600.150000000009</v>
      </c>
      <c r="J32" s="36">
        <f t="shared" si="6"/>
        <v>109500.18750000001</v>
      </c>
      <c r="K32" s="35"/>
      <c r="L32" s="36">
        <f t="shared" si="1"/>
        <v>0</v>
      </c>
      <c r="M32" s="35"/>
      <c r="N32" s="35">
        <v>25</v>
      </c>
      <c r="O32" s="35">
        <v>6</v>
      </c>
      <c r="P32" s="33">
        <f t="shared" si="7"/>
        <v>0</v>
      </c>
      <c r="Q32" s="33">
        <f t="shared" si="8"/>
        <v>152083.59375000003</v>
      </c>
      <c r="R32" s="33">
        <f t="shared" si="9"/>
        <v>36500.062500000007</v>
      </c>
      <c r="S32" s="37">
        <f t="shared" si="2"/>
        <v>47145.914062500007</v>
      </c>
      <c r="T32" s="38">
        <f t="shared" si="3"/>
        <v>23572.957031250004</v>
      </c>
      <c r="U32" s="35"/>
      <c r="V32" s="35">
        <v>25</v>
      </c>
      <c r="W32" s="35">
        <v>6</v>
      </c>
      <c r="X32" s="35"/>
      <c r="Y32" s="35">
        <v>4916</v>
      </c>
      <c r="Z32" s="35">
        <v>1180</v>
      </c>
      <c r="AA32" s="35"/>
      <c r="AB32" s="35"/>
      <c r="AC32" s="35"/>
      <c r="AD32" s="35">
        <v>2359</v>
      </c>
      <c r="AE32" s="35"/>
      <c r="AF32" s="35"/>
      <c r="AG32" s="35">
        <f>(P32+Q32+R32+S32)*35%</f>
        <v>82505.349609375</v>
      </c>
      <c r="AH32" s="35"/>
      <c r="AI32" s="35"/>
      <c r="AJ32" s="35"/>
      <c r="AK32" s="35"/>
      <c r="AL32" s="35"/>
      <c r="AM32" s="35">
        <f t="shared" si="10"/>
        <v>0</v>
      </c>
      <c r="AN32" s="35"/>
      <c r="AO32" s="35"/>
      <c r="AP32" s="38">
        <f t="shared" si="4"/>
        <v>82505.349609375</v>
      </c>
      <c r="AQ32" s="39">
        <f t="shared" si="5"/>
        <v>350262.876953125</v>
      </c>
      <c r="AR32" s="39">
        <f t="shared" si="11"/>
        <v>267757.52734375</v>
      </c>
    </row>
    <row r="33" spans="1:44">
      <c r="A33" s="35">
        <v>12</v>
      </c>
      <c r="B33" s="40"/>
      <c r="C33" s="40" t="s">
        <v>59</v>
      </c>
      <c r="D33" s="40" t="s">
        <v>67</v>
      </c>
      <c r="E33" s="26" t="s">
        <v>62</v>
      </c>
      <c r="F33" s="35">
        <v>47.11</v>
      </c>
      <c r="G33" s="42">
        <v>5.2</v>
      </c>
      <c r="H33" s="35">
        <v>17697</v>
      </c>
      <c r="I33" s="36">
        <f t="shared" si="0"/>
        <v>92024.400000000009</v>
      </c>
      <c r="J33" s="36">
        <f t="shared" si="6"/>
        <v>115030.50000000001</v>
      </c>
      <c r="K33" s="35"/>
      <c r="L33" s="36">
        <f t="shared" si="1"/>
        <v>0</v>
      </c>
      <c r="M33" s="35"/>
      <c r="N33" s="35">
        <v>15</v>
      </c>
      <c r="O33" s="35">
        <v>6</v>
      </c>
      <c r="P33" s="33">
        <f t="shared" si="7"/>
        <v>0</v>
      </c>
      <c r="Q33" s="33">
        <f t="shared" si="8"/>
        <v>95858.750000000015</v>
      </c>
      <c r="R33" s="33">
        <f t="shared" si="9"/>
        <v>38343.5</v>
      </c>
      <c r="S33" s="37">
        <f t="shared" si="2"/>
        <v>33550.5625</v>
      </c>
      <c r="T33" s="38">
        <f t="shared" si="3"/>
        <v>16775.28125</v>
      </c>
      <c r="U33" s="35"/>
      <c r="V33" s="35">
        <v>15</v>
      </c>
      <c r="W33" s="35">
        <v>6</v>
      </c>
      <c r="X33" s="35"/>
      <c r="Y33" s="35">
        <v>2950</v>
      </c>
      <c r="Z33" s="35">
        <v>1180</v>
      </c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>
        <f t="shared" si="10"/>
        <v>0</v>
      </c>
      <c r="AN33" s="35"/>
      <c r="AO33" s="35"/>
      <c r="AP33" s="38">
        <f t="shared" si="4"/>
        <v>0</v>
      </c>
      <c r="AQ33" s="39">
        <f t="shared" si="5"/>
        <v>188658.09375</v>
      </c>
      <c r="AR33" s="39">
        <f t="shared" si="11"/>
        <v>188658.09375</v>
      </c>
    </row>
    <row r="34" spans="1:44">
      <c r="A34" s="35">
        <v>13</v>
      </c>
      <c r="B34" s="40"/>
      <c r="C34" s="40" t="s">
        <v>59</v>
      </c>
      <c r="D34" s="40" t="s">
        <v>58</v>
      </c>
      <c r="E34" s="26" t="s">
        <v>56</v>
      </c>
      <c r="F34" s="35">
        <v>34</v>
      </c>
      <c r="G34" s="42">
        <v>5.41</v>
      </c>
      <c r="H34" s="35">
        <v>17697</v>
      </c>
      <c r="I34" s="36">
        <f t="shared" si="0"/>
        <v>95740.77</v>
      </c>
      <c r="J34" s="36">
        <f t="shared" si="6"/>
        <v>119675.96250000001</v>
      </c>
      <c r="K34" s="35"/>
      <c r="L34" s="36">
        <f t="shared" si="1"/>
        <v>0</v>
      </c>
      <c r="M34" s="35">
        <v>19</v>
      </c>
      <c r="N34" s="35">
        <v>0</v>
      </c>
      <c r="O34" s="35"/>
      <c r="P34" s="33">
        <f t="shared" si="7"/>
        <v>126324.62708333335</v>
      </c>
      <c r="Q34" s="33">
        <f t="shared" si="8"/>
        <v>0</v>
      </c>
      <c r="R34" s="33">
        <f t="shared" si="9"/>
        <v>0</v>
      </c>
      <c r="S34" s="37">
        <f t="shared" si="2"/>
        <v>31581.156770833339</v>
      </c>
      <c r="T34" s="38">
        <f t="shared" si="3"/>
        <v>15790.578385416669</v>
      </c>
      <c r="U34" s="35">
        <v>11</v>
      </c>
      <c r="V34" s="35">
        <v>0</v>
      </c>
      <c r="W34" s="35"/>
      <c r="X34" s="35">
        <v>2163</v>
      </c>
      <c r="Y34" s="35"/>
      <c r="Z34" s="35"/>
      <c r="AA34" s="35">
        <v>4424</v>
      </c>
      <c r="AB34" s="35"/>
      <c r="AC34" s="35"/>
      <c r="AD34" s="35"/>
      <c r="AE34" s="35"/>
      <c r="AF34" s="35">
        <f>(P34+Q34+R34+S34)*40%</f>
        <v>63162.313541666677</v>
      </c>
      <c r="AG34" s="35"/>
      <c r="AH34" s="35"/>
      <c r="AI34" s="35"/>
      <c r="AJ34" s="35"/>
      <c r="AK34" s="35"/>
      <c r="AL34" s="35"/>
      <c r="AM34" s="35">
        <f t="shared" si="10"/>
        <v>0</v>
      </c>
      <c r="AN34" s="35"/>
      <c r="AO34" s="35"/>
      <c r="AP34" s="38">
        <f t="shared" si="4"/>
        <v>63162.313541666677</v>
      </c>
      <c r="AQ34" s="39">
        <f t="shared" si="5"/>
        <v>243445.67578125006</v>
      </c>
      <c r="AR34" s="39">
        <f t="shared" si="11"/>
        <v>180283.3622395834</v>
      </c>
    </row>
    <row r="35" spans="1:44">
      <c r="A35" s="35">
        <v>14</v>
      </c>
      <c r="B35" s="43"/>
      <c r="C35" s="40" t="s">
        <v>59</v>
      </c>
      <c r="D35" s="40" t="s">
        <v>58</v>
      </c>
      <c r="E35" s="26" t="s">
        <v>62</v>
      </c>
      <c r="F35" s="35">
        <v>40</v>
      </c>
      <c r="G35" s="42">
        <v>5.2</v>
      </c>
      <c r="H35" s="35">
        <v>17697</v>
      </c>
      <c r="I35" s="36">
        <f t="shared" si="0"/>
        <v>92024.400000000009</v>
      </c>
      <c r="J35" s="36">
        <f t="shared" si="6"/>
        <v>115030.50000000001</v>
      </c>
      <c r="K35" s="35"/>
      <c r="L35" s="36">
        <f t="shared" si="1"/>
        <v>0</v>
      </c>
      <c r="M35" s="35">
        <v>23</v>
      </c>
      <c r="N35" s="35"/>
      <c r="O35" s="35"/>
      <c r="P35" s="33">
        <f t="shared" si="7"/>
        <v>146983.41666666669</v>
      </c>
      <c r="Q35" s="33">
        <f t="shared" si="8"/>
        <v>0</v>
      </c>
      <c r="R35" s="33">
        <f t="shared" si="9"/>
        <v>0</v>
      </c>
      <c r="S35" s="37">
        <f t="shared" si="2"/>
        <v>36745.854166666672</v>
      </c>
      <c r="T35" s="38">
        <f t="shared" si="3"/>
        <v>18372.927083333339</v>
      </c>
      <c r="U35" s="35">
        <v>12</v>
      </c>
      <c r="V35" s="35">
        <v>0</v>
      </c>
      <c r="W35" s="35"/>
      <c r="X35" s="35">
        <v>2360</v>
      </c>
      <c r="Y35" s="35"/>
      <c r="Z35" s="35"/>
      <c r="AA35" s="35">
        <v>4424</v>
      </c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>
        <f t="shared" si="10"/>
        <v>0</v>
      </c>
      <c r="AN35" s="35"/>
      <c r="AO35" s="35"/>
      <c r="AP35" s="38">
        <f t="shared" si="4"/>
        <v>0</v>
      </c>
      <c r="AQ35" s="39">
        <f t="shared" si="5"/>
        <v>208886.19791666672</v>
      </c>
      <c r="AR35" s="39">
        <f t="shared" si="11"/>
        <v>208886.19791666672</v>
      </c>
    </row>
    <row r="36" spans="1:44">
      <c r="A36" s="35">
        <v>15</v>
      </c>
      <c r="B36" s="43"/>
      <c r="C36" s="40" t="s">
        <v>68</v>
      </c>
      <c r="D36" s="40" t="s">
        <v>61</v>
      </c>
      <c r="E36" s="26" t="s">
        <v>69</v>
      </c>
      <c r="F36" s="35">
        <v>23</v>
      </c>
      <c r="G36" s="35">
        <v>5.08</v>
      </c>
      <c r="H36" s="35">
        <v>17697</v>
      </c>
      <c r="I36" s="36">
        <f t="shared" si="0"/>
        <v>89900.76</v>
      </c>
      <c r="J36" s="36">
        <f t="shared" si="6"/>
        <v>112375.95</v>
      </c>
      <c r="K36" s="35"/>
      <c r="L36" s="36">
        <f t="shared" si="1"/>
        <v>0</v>
      </c>
      <c r="M36" s="35"/>
      <c r="N36" s="35">
        <v>23</v>
      </c>
      <c r="O36" s="35">
        <v>3</v>
      </c>
      <c r="P36" s="33">
        <f t="shared" si="7"/>
        <v>0</v>
      </c>
      <c r="Q36" s="33">
        <f t="shared" si="8"/>
        <v>143591.49166666667</v>
      </c>
      <c r="R36" s="33">
        <f t="shared" si="9"/>
        <v>18729.325000000001</v>
      </c>
      <c r="S36" s="37">
        <f t="shared" si="2"/>
        <v>40580.20416666667</v>
      </c>
      <c r="T36" s="38">
        <f t="shared" si="3"/>
        <v>20290.102083333335</v>
      </c>
      <c r="U36" s="35"/>
      <c r="V36" s="35">
        <v>20</v>
      </c>
      <c r="W36" s="35">
        <v>3</v>
      </c>
      <c r="X36" s="35"/>
      <c r="Y36" s="35">
        <v>4916</v>
      </c>
      <c r="Z36" s="35">
        <v>737</v>
      </c>
      <c r="AA36" s="35"/>
      <c r="AB36" s="35">
        <v>5309</v>
      </c>
      <c r="AC36" s="35"/>
      <c r="AD36" s="35">
        <v>1179</v>
      </c>
      <c r="AE36" s="35"/>
      <c r="AF36" s="35"/>
      <c r="AG36" s="35"/>
      <c r="AH36" s="35">
        <f>(P36+Q36+R36+S36)*30%</f>
        <v>60870.306250000001</v>
      </c>
      <c r="AI36" s="35"/>
      <c r="AJ36" s="35"/>
      <c r="AK36" s="35"/>
      <c r="AL36" s="35"/>
      <c r="AM36" s="35">
        <f t="shared" si="10"/>
        <v>0</v>
      </c>
      <c r="AN36" s="35"/>
      <c r="AO36" s="35"/>
      <c r="AP36" s="38">
        <f t="shared" si="4"/>
        <v>0</v>
      </c>
      <c r="AQ36" s="39">
        <f t="shared" si="5"/>
        <v>296202.4291666667</v>
      </c>
      <c r="AR36" s="39">
        <f t="shared" si="11"/>
        <v>296202.4291666667</v>
      </c>
    </row>
    <row r="37" spans="1:44">
      <c r="A37" s="35">
        <v>16</v>
      </c>
      <c r="B37" s="43"/>
      <c r="C37" s="40" t="s">
        <v>59</v>
      </c>
      <c r="D37" s="40" t="s">
        <v>70</v>
      </c>
      <c r="E37" s="26" t="s">
        <v>62</v>
      </c>
      <c r="F37" s="35">
        <v>20.6</v>
      </c>
      <c r="G37" s="35">
        <v>5.12</v>
      </c>
      <c r="H37" s="35">
        <v>17697</v>
      </c>
      <c r="I37" s="36">
        <f t="shared" si="0"/>
        <v>90608.639999999999</v>
      </c>
      <c r="J37" s="36">
        <f t="shared" si="6"/>
        <v>113260.8</v>
      </c>
      <c r="K37" s="35"/>
      <c r="L37" s="36">
        <f t="shared" si="1"/>
        <v>0</v>
      </c>
      <c r="M37" s="35"/>
      <c r="N37" s="35">
        <v>21</v>
      </c>
      <c r="O37" s="35">
        <v>1</v>
      </c>
      <c r="P37" s="33">
        <f t="shared" si="7"/>
        <v>0</v>
      </c>
      <c r="Q37" s="33">
        <f t="shared" si="8"/>
        <v>132137.60000000001</v>
      </c>
      <c r="R37" s="33">
        <f t="shared" si="9"/>
        <v>6292.2666666666664</v>
      </c>
      <c r="S37" s="37">
        <f t="shared" si="2"/>
        <v>34607.466666666667</v>
      </c>
      <c r="T37" s="38">
        <f t="shared" si="3"/>
        <v>17303.733333333334</v>
      </c>
      <c r="U37" s="35"/>
      <c r="V37" s="35"/>
      <c r="W37" s="35"/>
      <c r="X37" s="35"/>
      <c r="Y37" s="35"/>
      <c r="Z37" s="35"/>
      <c r="AA37" s="35"/>
      <c r="AB37" s="35"/>
      <c r="AC37" s="35"/>
      <c r="AD37" s="35">
        <v>0</v>
      </c>
      <c r="AE37" s="35"/>
      <c r="AF37" s="35"/>
      <c r="AG37" s="35"/>
      <c r="AH37" s="35"/>
      <c r="AI37" s="35"/>
      <c r="AJ37" s="35"/>
      <c r="AK37" s="35"/>
      <c r="AL37" s="35"/>
      <c r="AM37" s="35">
        <f t="shared" si="10"/>
        <v>0</v>
      </c>
      <c r="AN37" s="35"/>
      <c r="AO37" s="35"/>
      <c r="AP37" s="38">
        <f t="shared" si="4"/>
        <v>0</v>
      </c>
      <c r="AQ37" s="39">
        <f t="shared" si="5"/>
        <v>190341.06666666668</v>
      </c>
      <c r="AR37" s="39">
        <f t="shared" si="11"/>
        <v>190341.06666666668</v>
      </c>
    </row>
    <row r="38" spans="1:44">
      <c r="A38" s="35">
        <v>17</v>
      </c>
      <c r="B38" s="43"/>
      <c r="C38" s="40" t="s">
        <v>59</v>
      </c>
      <c r="D38" s="43" t="s">
        <v>71</v>
      </c>
      <c r="E38" s="26" t="s">
        <v>62</v>
      </c>
      <c r="F38" s="35">
        <v>16</v>
      </c>
      <c r="G38" s="35">
        <v>5.03</v>
      </c>
      <c r="H38" s="35">
        <v>17697</v>
      </c>
      <c r="I38" s="36">
        <f t="shared" si="0"/>
        <v>89015.91</v>
      </c>
      <c r="J38" s="36">
        <f t="shared" si="6"/>
        <v>111269.88750000001</v>
      </c>
      <c r="K38" s="35"/>
      <c r="L38" s="36">
        <f t="shared" si="1"/>
        <v>0</v>
      </c>
      <c r="M38" s="35"/>
      <c r="N38" s="35">
        <v>3</v>
      </c>
      <c r="O38" s="35"/>
      <c r="P38" s="33">
        <f t="shared" si="7"/>
        <v>0</v>
      </c>
      <c r="Q38" s="33">
        <f t="shared" si="8"/>
        <v>18544.981250000004</v>
      </c>
      <c r="R38" s="33">
        <f t="shared" si="9"/>
        <v>0</v>
      </c>
      <c r="S38" s="37">
        <f t="shared" si="2"/>
        <v>4636.2453125000011</v>
      </c>
      <c r="T38" s="38">
        <f t="shared" si="3"/>
        <v>2318.122656250001</v>
      </c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>
        <f t="shared" si="10"/>
        <v>0</v>
      </c>
      <c r="AN38" s="35"/>
      <c r="AO38" s="35"/>
      <c r="AP38" s="38">
        <f t="shared" si="4"/>
        <v>0</v>
      </c>
      <c r="AQ38" s="39">
        <f t="shared" si="5"/>
        <v>25499.349218750009</v>
      </c>
      <c r="AR38" s="39">
        <f t="shared" si="11"/>
        <v>25499.349218750009</v>
      </c>
    </row>
    <row r="39" spans="1:44">
      <c r="A39" s="35">
        <v>18</v>
      </c>
      <c r="B39" s="43"/>
      <c r="C39" s="40" t="s">
        <v>59</v>
      </c>
      <c r="D39" s="43" t="s">
        <v>61</v>
      </c>
      <c r="E39" s="26" t="s">
        <v>69</v>
      </c>
      <c r="F39" s="35">
        <v>11.05</v>
      </c>
      <c r="G39" s="35">
        <v>4.8099999999999996</v>
      </c>
      <c r="H39" s="35">
        <v>17697</v>
      </c>
      <c r="I39" s="36">
        <f t="shared" si="0"/>
        <v>85122.569999999992</v>
      </c>
      <c r="J39" s="36">
        <f t="shared" si="6"/>
        <v>106403.21249999999</v>
      </c>
      <c r="K39" s="35"/>
      <c r="L39" s="36">
        <f t="shared" si="1"/>
        <v>0</v>
      </c>
      <c r="M39" s="35">
        <v>3</v>
      </c>
      <c r="N39" s="35">
        <v>24</v>
      </c>
      <c r="O39" s="35"/>
      <c r="P39" s="33">
        <f t="shared" si="7"/>
        <v>17733.868750000001</v>
      </c>
      <c r="Q39" s="33">
        <f t="shared" si="8"/>
        <v>141870.95000000001</v>
      </c>
      <c r="R39" s="33">
        <f t="shared" si="9"/>
        <v>0</v>
      </c>
      <c r="S39" s="37">
        <f t="shared" si="2"/>
        <v>39901.204687500001</v>
      </c>
      <c r="T39" s="38">
        <f t="shared" si="3"/>
        <v>19950.602343750001</v>
      </c>
      <c r="U39" s="35">
        <v>3</v>
      </c>
      <c r="V39" s="35">
        <v>20</v>
      </c>
      <c r="W39" s="35"/>
      <c r="X39" s="35">
        <v>737</v>
      </c>
      <c r="Y39" s="35">
        <v>4916</v>
      </c>
      <c r="Z39" s="35"/>
      <c r="AA39" s="35"/>
      <c r="AB39" s="35">
        <v>5309</v>
      </c>
      <c r="AC39" s="35">
        <v>3539</v>
      </c>
      <c r="AD39" s="35"/>
      <c r="AE39" s="35"/>
      <c r="AF39" s="35"/>
      <c r="AG39" s="35"/>
      <c r="AH39" s="35"/>
      <c r="AI39" s="35"/>
      <c r="AJ39" s="35"/>
      <c r="AK39" s="35"/>
      <c r="AL39" s="35"/>
      <c r="AM39" s="35">
        <f t="shared" si="10"/>
        <v>0</v>
      </c>
      <c r="AN39" s="35"/>
      <c r="AO39" s="35"/>
      <c r="AP39" s="38">
        <f t="shared" si="4"/>
        <v>0</v>
      </c>
      <c r="AQ39" s="39">
        <f t="shared" si="5"/>
        <v>233957.62578125001</v>
      </c>
      <c r="AR39" s="39">
        <f t="shared" si="11"/>
        <v>233957.62578125001</v>
      </c>
    </row>
    <row r="40" spans="1:44">
      <c r="A40" s="35">
        <v>19</v>
      </c>
      <c r="B40" s="40"/>
      <c r="C40" s="40" t="s">
        <v>59</v>
      </c>
      <c r="D40" s="40" t="s">
        <v>72</v>
      </c>
      <c r="E40" s="26" t="s">
        <v>69</v>
      </c>
      <c r="F40" s="35">
        <v>10.3</v>
      </c>
      <c r="G40" s="35">
        <v>4.8099999999999996</v>
      </c>
      <c r="H40" s="35">
        <v>17697</v>
      </c>
      <c r="I40" s="36">
        <f t="shared" si="0"/>
        <v>85122.569999999992</v>
      </c>
      <c r="J40" s="36">
        <f t="shared" si="6"/>
        <v>106403.21249999999</v>
      </c>
      <c r="K40" s="35"/>
      <c r="L40" s="36">
        <f t="shared" si="1"/>
        <v>0</v>
      </c>
      <c r="M40" s="35"/>
      <c r="N40" s="35">
        <v>3</v>
      </c>
      <c r="O40" s="35"/>
      <c r="P40" s="33">
        <f t="shared" si="7"/>
        <v>0</v>
      </c>
      <c r="Q40" s="33">
        <f t="shared" si="8"/>
        <v>17733.868750000001</v>
      </c>
      <c r="R40" s="33">
        <f t="shared" si="9"/>
        <v>0</v>
      </c>
      <c r="S40" s="37">
        <f t="shared" si="2"/>
        <v>4433.4671875000004</v>
      </c>
      <c r="T40" s="38">
        <f t="shared" si="3"/>
        <v>2216.7335937500002</v>
      </c>
      <c r="U40" s="35"/>
      <c r="V40" s="35">
        <v>3</v>
      </c>
      <c r="W40" s="35"/>
      <c r="X40" s="35"/>
      <c r="Y40" s="35">
        <v>590</v>
      </c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>
        <f t="shared" si="10"/>
        <v>0</v>
      </c>
      <c r="AN40" s="35"/>
      <c r="AO40" s="35"/>
      <c r="AP40" s="38">
        <f t="shared" si="4"/>
        <v>0</v>
      </c>
      <c r="AQ40" s="39">
        <f t="shared" si="5"/>
        <v>24974.069531249999</v>
      </c>
      <c r="AR40" s="39">
        <f t="shared" si="11"/>
        <v>24974.069531249999</v>
      </c>
    </row>
    <row r="41" spans="1:44">
      <c r="A41" s="35">
        <v>20</v>
      </c>
      <c r="B41" s="40"/>
      <c r="C41" s="34" t="s">
        <v>59</v>
      </c>
      <c r="D41" s="44" t="s">
        <v>73</v>
      </c>
      <c r="E41" s="26" t="s">
        <v>74</v>
      </c>
      <c r="F41" s="33">
        <v>47.1</v>
      </c>
      <c r="G41" s="35">
        <v>4.7300000000000004</v>
      </c>
      <c r="H41" s="35">
        <v>17697</v>
      </c>
      <c r="I41" s="36">
        <f t="shared" si="0"/>
        <v>83706.810000000012</v>
      </c>
      <c r="J41" s="36">
        <f t="shared" si="6"/>
        <v>104633.51250000001</v>
      </c>
      <c r="K41" s="35"/>
      <c r="L41" s="36">
        <f t="shared" si="1"/>
        <v>0</v>
      </c>
      <c r="M41" s="35"/>
      <c r="N41" s="35">
        <v>4</v>
      </c>
      <c r="O41" s="35">
        <v>1</v>
      </c>
      <c r="P41" s="33">
        <f t="shared" si="7"/>
        <v>0</v>
      </c>
      <c r="Q41" s="33">
        <f t="shared" si="8"/>
        <v>23251.89166666667</v>
      </c>
      <c r="R41" s="33">
        <f t="shared" si="9"/>
        <v>5812.9729166666675</v>
      </c>
      <c r="S41" s="37">
        <f t="shared" si="2"/>
        <v>7266.2161458333339</v>
      </c>
      <c r="T41" s="38">
        <f t="shared" si="3"/>
        <v>3633.1080729166674</v>
      </c>
      <c r="U41" s="33"/>
      <c r="V41" s="33">
        <v>4</v>
      </c>
      <c r="W41" s="33">
        <v>0</v>
      </c>
      <c r="X41" s="33"/>
      <c r="Y41" s="33">
        <v>787</v>
      </c>
      <c r="Z41" s="33">
        <v>0</v>
      </c>
      <c r="AA41" s="33"/>
      <c r="AB41" s="33"/>
      <c r="AC41" s="33"/>
      <c r="AD41" s="33"/>
      <c r="AE41" s="33"/>
      <c r="AF41" s="35"/>
      <c r="AG41" s="35"/>
      <c r="AH41" s="35"/>
      <c r="AI41" s="35"/>
      <c r="AJ41" s="35"/>
      <c r="AK41" s="35"/>
      <c r="AL41" s="35"/>
      <c r="AM41" s="35">
        <f t="shared" si="10"/>
        <v>0</v>
      </c>
      <c r="AN41" s="35"/>
      <c r="AO41" s="33"/>
      <c r="AP41" s="38">
        <f t="shared" si="4"/>
        <v>0</v>
      </c>
      <c r="AQ41" s="39">
        <f t="shared" si="5"/>
        <v>40751.188802083336</v>
      </c>
      <c r="AR41" s="39">
        <f t="shared" si="11"/>
        <v>40751.188802083336</v>
      </c>
    </row>
    <row r="42" spans="1:44">
      <c r="A42" s="35">
        <v>21</v>
      </c>
      <c r="B42" s="40"/>
      <c r="C42" s="34" t="s">
        <v>59</v>
      </c>
      <c r="D42" s="44" t="s">
        <v>73</v>
      </c>
      <c r="E42" s="26" t="s">
        <v>74</v>
      </c>
      <c r="F42" s="33">
        <v>14.11</v>
      </c>
      <c r="G42" s="35">
        <v>4.49</v>
      </c>
      <c r="H42" s="35">
        <v>17697</v>
      </c>
      <c r="I42" s="36">
        <f t="shared" si="0"/>
        <v>79459.53</v>
      </c>
      <c r="J42" s="36">
        <f t="shared" si="6"/>
        <v>99324.412500000006</v>
      </c>
      <c r="K42" s="35"/>
      <c r="L42" s="36">
        <f t="shared" si="1"/>
        <v>0</v>
      </c>
      <c r="M42" s="35"/>
      <c r="N42" s="35">
        <v>6</v>
      </c>
      <c r="O42" s="35">
        <v>1</v>
      </c>
      <c r="P42" s="33">
        <f t="shared" si="7"/>
        <v>0</v>
      </c>
      <c r="Q42" s="33">
        <f t="shared" si="8"/>
        <v>33108.137499999997</v>
      </c>
      <c r="R42" s="33">
        <f t="shared" si="9"/>
        <v>5518.0229166666668</v>
      </c>
      <c r="S42" s="37">
        <f t="shared" si="2"/>
        <v>9656.5401041666664</v>
      </c>
      <c r="T42" s="38">
        <f t="shared" si="3"/>
        <v>4828.2700520833332</v>
      </c>
      <c r="U42" s="33"/>
      <c r="V42" s="33">
        <v>6</v>
      </c>
      <c r="W42" s="33"/>
      <c r="X42" s="33"/>
      <c r="Y42" s="33">
        <v>1180</v>
      </c>
      <c r="Z42" s="33"/>
      <c r="AA42" s="33"/>
      <c r="AB42" s="33"/>
      <c r="AC42" s="33"/>
      <c r="AD42" s="33">
        <v>2359</v>
      </c>
      <c r="AE42" s="33"/>
      <c r="AF42" s="35"/>
      <c r="AG42" s="35"/>
      <c r="AH42" s="35"/>
      <c r="AI42" s="35"/>
      <c r="AJ42" s="35"/>
      <c r="AK42" s="35"/>
      <c r="AL42" s="35"/>
      <c r="AM42" s="35">
        <f t="shared" si="10"/>
        <v>0</v>
      </c>
      <c r="AN42" s="35"/>
      <c r="AO42" s="33"/>
      <c r="AP42" s="38">
        <f t="shared" si="4"/>
        <v>0</v>
      </c>
      <c r="AQ42" s="39">
        <f t="shared" si="5"/>
        <v>56649.97057291666</v>
      </c>
      <c r="AR42" s="39">
        <f t="shared" si="11"/>
        <v>56649.97057291666</v>
      </c>
    </row>
    <row r="43" spans="1:44">
      <c r="A43" s="35">
        <v>22</v>
      </c>
      <c r="B43" s="40"/>
      <c r="C43" s="40" t="s">
        <v>59</v>
      </c>
      <c r="D43" s="40" t="s">
        <v>71</v>
      </c>
      <c r="E43" s="26" t="s">
        <v>74</v>
      </c>
      <c r="F43" s="35">
        <v>5.04</v>
      </c>
      <c r="G43" s="35">
        <v>4.2699999999999996</v>
      </c>
      <c r="H43" s="35">
        <v>17697</v>
      </c>
      <c r="I43" s="36">
        <f t="shared" si="0"/>
        <v>75566.189999999988</v>
      </c>
      <c r="J43" s="36">
        <f t="shared" si="6"/>
        <v>94457.737499999988</v>
      </c>
      <c r="K43" s="35"/>
      <c r="L43" s="36">
        <f t="shared" si="1"/>
        <v>0</v>
      </c>
      <c r="M43" s="35"/>
      <c r="N43" s="35">
        <v>12</v>
      </c>
      <c r="O43" s="35">
        <v>6</v>
      </c>
      <c r="P43" s="33">
        <f t="shared" si="7"/>
        <v>0</v>
      </c>
      <c r="Q43" s="33">
        <f t="shared" si="8"/>
        <v>62971.82499999999</v>
      </c>
      <c r="R43" s="33">
        <f t="shared" si="9"/>
        <v>31485.912499999995</v>
      </c>
      <c r="S43" s="37">
        <f t="shared" si="2"/>
        <v>23614.434374999997</v>
      </c>
      <c r="T43" s="38">
        <f t="shared" si="3"/>
        <v>11807.217187499999</v>
      </c>
      <c r="U43" s="35"/>
      <c r="V43" s="35"/>
      <c r="W43" s="35"/>
      <c r="X43" s="35"/>
      <c r="Y43" s="35"/>
      <c r="Z43" s="35"/>
      <c r="AA43" s="35"/>
      <c r="AB43" s="35">
        <v>5309</v>
      </c>
      <c r="AC43" s="35">
        <v>3539</v>
      </c>
      <c r="AD43" s="35">
        <v>1179</v>
      </c>
      <c r="AE43" s="35"/>
      <c r="AF43" s="35"/>
      <c r="AG43" s="35"/>
      <c r="AH43" s="35"/>
      <c r="AI43" s="35"/>
      <c r="AJ43" s="35"/>
      <c r="AK43" s="35"/>
      <c r="AL43" s="35"/>
      <c r="AM43" s="35">
        <f t="shared" si="10"/>
        <v>0</v>
      </c>
      <c r="AN43" s="35"/>
      <c r="AO43" s="35"/>
      <c r="AP43" s="38">
        <f t="shared" si="4"/>
        <v>0</v>
      </c>
      <c r="AQ43" s="39">
        <f t="shared" si="5"/>
        <v>139906.38906249998</v>
      </c>
      <c r="AR43" s="39">
        <f t="shared" si="11"/>
        <v>139906.38906249998</v>
      </c>
    </row>
    <row r="44" spans="1:44">
      <c r="A44" s="35">
        <v>23</v>
      </c>
      <c r="B44" s="40"/>
      <c r="C44" s="43" t="s">
        <v>68</v>
      </c>
      <c r="D44" s="40" t="s">
        <v>58</v>
      </c>
      <c r="E44" s="26" t="s">
        <v>62</v>
      </c>
      <c r="F44" s="35">
        <v>5</v>
      </c>
      <c r="G44" s="35">
        <v>4.72</v>
      </c>
      <c r="H44" s="35">
        <v>17697</v>
      </c>
      <c r="I44" s="36">
        <f t="shared" si="0"/>
        <v>83529.84</v>
      </c>
      <c r="J44" s="36">
        <f t="shared" si="6"/>
        <v>104412.29999999999</v>
      </c>
      <c r="K44" s="35"/>
      <c r="L44" s="36">
        <f t="shared" si="1"/>
        <v>0</v>
      </c>
      <c r="M44" s="35">
        <v>21</v>
      </c>
      <c r="N44" s="35"/>
      <c r="O44" s="35"/>
      <c r="P44" s="33">
        <f t="shared" si="7"/>
        <v>121814.34999999998</v>
      </c>
      <c r="Q44" s="33">
        <f t="shared" si="8"/>
        <v>0</v>
      </c>
      <c r="R44" s="33">
        <f t="shared" si="9"/>
        <v>0</v>
      </c>
      <c r="S44" s="37">
        <f t="shared" si="2"/>
        <v>30453.587499999994</v>
      </c>
      <c r="T44" s="38">
        <f t="shared" si="3"/>
        <v>15226.793749999997</v>
      </c>
      <c r="U44" s="35">
        <v>12</v>
      </c>
      <c r="V44" s="35"/>
      <c r="W44" s="35"/>
      <c r="X44" s="35">
        <v>2360</v>
      </c>
      <c r="Y44" s="35"/>
      <c r="Z44" s="35"/>
      <c r="AA44" s="35">
        <v>4424</v>
      </c>
      <c r="AB44" s="35"/>
      <c r="AC44" s="35"/>
      <c r="AD44" s="35"/>
      <c r="AE44" s="35"/>
      <c r="AF44" s="35"/>
      <c r="AG44" s="35">
        <f>(P44+Q44+R44+S44)*35%</f>
        <v>53293.77812499999</v>
      </c>
      <c r="AH44" s="35"/>
      <c r="AI44" s="35"/>
      <c r="AJ44" s="35"/>
      <c r="AK44" s="35"/>
      <c r="AL44" s="35"/>
      <c r="AM44" s="35">
        <f t="shared" si="10"/>
        <v>0</v>
      </c>
      <c r="AN44" s="35"/>
      <c r="AO44" s="35"/>
      <c r="AP44" s="38">
        <f t="shared" si="4"/>
        <v>53293.77812499999</v>
      </c>
      <c r="AQ44" s="39">
        <f t="shared" si="5"/>
        <v>227572.50937499994</v>
      </c>
      <c r="AR44" s="39">
        <f t="shared" si="11"/>
        <v>174278.73124999995</v>
      </c>
    </row>
    <row r="45" spans="1:44">
      <c r="A45" s="35">
        <v>24</v>
      </c>
      <c r="B45" s="40"/>
      <c r="C45" s="43" t="s">
        <v>68</v>
      </c>
      <c r="D45" s="40" t="s">
        <v>75</v>
      </c>
      <c r="E45" s="26" t="s">
        <v>74</v>
      </c>
      <c r="F45" s="35">
        <v>5</v>
      </c>
      <c r="G45" s="35">
        <v>4.2699999999999996</v>
      </c>
      <c r="H45" s="35">
        <v>17697</v>
      </c>
      <c r="I45" s="36">
        <f t="shared" si="0"/>
        <v>75566.189999999988</v>
      </c>
      <c r="J45" s="36">
        <f t="shared" si="6"/>
        <v>94457.737499999988</v>
      </c>
      <c r="K45" s="35"/>
      <c r="L45" s="36">
        <f t="shared" si="1"/>
        <v>0</v>
      </c>
      <c r="M45" s="35">
        <v>0</v>
      </c>
      <c r="N45" s="35">
        <v>3</v>
      </c>
      <c r="O45" s="35"/>
      <c r="P45" s="33">
        <f t="shared" si="7"/>
        <v>0</v>
      </c>
      <c r="Q45" s="33">
        <f t="shared" si="8"/>
        <v>15742.956249999997</v>
      </c>
      <c r="R45" s="33">
        <f t="shared" si="9"/>
        <v>0</v>
      </c>
      <c r="S45" s="37">
        <f t="shared" si="2"/>
        <v>3935.7390624999994</v>
      </c>
      <c r="T45" s="38">
        <f t="shared" si="3"/>
        <v>1967.8695312499997</v>
      </c>
      <c r="U45" s="35">
        <v>0</v>
      </c>
      <c r="V45" s="35"/>
      <c r="W45" s="35"/>
      <c r="X45" s="35">
        <v>0</v>
      </c>
      <c r="Y45" s="35"/>
      <c r="Z45" s="35"/>
      <c r="AA45" s="35">
        <v>0</v>
      </c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>
        <f t="shared" si="10"/>
        <v>0</v>
      </c>
      <c r="AN45" s="35"/>
      <c r="AO45" s="35"/>
      <c r="AP45" s="38">
        <f t="shared" si="4"/>
        <v>0</v>
      </c>
      <c r="AQ45" s="39">
        <f t="shared" si="5"/>
        <v>21646.564843749995</v>
      </c>
      <c r="AR45" s="39">
        <f t="shared" si="11"/>
        <v>21646.564843749995</v>
      </c>
    </row>
    <row r="46" spans="1:44">
      <c r="A46" s="35">
        <v>25</v>
      </c>
      <c r="B46" s="40"/>
      <c r="C46" s="43" t="s">
        <v>76</v>
      </c>
      <c r="D46" s="40" t="s">
        <v>58</v>
      </c>
      <c r="E46" s="26" t="s">
        <v>77</v>
      </c>
      <c r="F46" s="45">
        <v>2</v>
      </c>
      <c r="G46" s="35">
        <v>3.41</v>
      </c>
      <c r="H46" s="35">
        <v>17697</v>
      </c>
      <c r="I46" s="36">
        <f t="shared" si="0"/>
        <v>60346.770000000004</v>
      </c>
      <c r="J46" s="36">
        <f t="shared" si="6"/>
        <v>75433.462500000009</v>
      </c>
      <c r="K46" s="35">
        <v>2</v>
      </c>
      <c r="L46" s="36">
        <f t="shared" si="1"/>
        <v>6034.6770000000006</v>
      </c>
      <c r="M46" s="35">
        <v>4</v>
      </c>
      <c r="N46" s="35">
        <v>3</v>
      </c>
      <c r="O46" s="35"/>
      <c r="P46" s="33">
        <f t="shared" si="7"/>
        <v>16762.991666666669</v>
      </c>
      <c r="Q46" s="33">
        <f t="shared" si="8"/>
        <v>12572.243750000001</v>
      </c>
      <c r="R46" s="33">
        <f t="shared" si="9"/>
        <v>0</v>
      </c>
      <c r="S46" s="37">
        <f t="shared" si="2"/>
        <v>8842.4781041666683</v>
      </c>
      <c r="T46" s="38">
        <f t="shared" si="3"/>
        <v>4421.2390520833351</v>
      </c>
      <c r="U46" s="35">
        <v>0</v>
      </c>
      <c r="V46" s="35">
        <v>0</v>
      </c>
      <c r="W46" s="1"/>
      <c r="X46" s="35">
        <v>0</v>
      </c>
      <c r="Y46" s="35">
        <v>0</v>
      </c>
      <c r="Z46" s="35"/>
      <c r="AA46" s="35"/>
      <c r="AB46" s="35">
        <v>5309</v>
      </c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>
        <f t="shared" si="10"/>
        <v>0</v>
      </c>
      <c r="AN46" s="35"/>
      <c r="AO46" s="35"/>
      <c r="AP46" s="38">
        <f t="shared" si="4"/>
        <v>0</v>
      </c>
      <c r="AQ46" s="39">
        <f t="shared" si="5"/>
        <v>53942.629572916674</v>
      </c>
      <c r="AR46" s="39">
        <f t="shared" si="11"/>
        <v>53942.629572916674</v>
      </c>
    </row>
    <row r="47" spans="1:44">
      <c r="A47" s="35">
        <v>26</v>
      </c>
      <c r="B47" s="34"/>
      <c r="C47" s="44" t="s">
        <v>76</v>
      </c>
      <c r="D47" s="34" t="s">
        <v>78</v>
      </c>
      <c r="E47" s="26" t="s">
        <v>77</v>
      </c>
      <c r="F47" s="26">
        <v>2.1</v>
      </c>
      <c r="G47" s="35">
        <v>3.41</v>
      </c>
      <c r="H47" s="35">
        <v>17697</v>
      </c>
      <c r="I47" s="36">
        <f t="shared" si="0"/>
        <v>60346.770000000004</v>
      </c>
      <c r="J47" s="36">
        <f t="shared" si="6"/>
        <v>75433.462500000009</v>
      </c>
      <c r="K47" s="35"/>
      <c r="L47" s="36">
        <f t="shared" si="1"/>
        <v>0</v>
      </c>
      <c r="M47" s="35"/>
      <c r="N47" s="35">
        <v>3</v>
      </c>
      <c r="O47" s="35"/>
      <c r="P47" s="33">
        <f t="shared" si="7"/>
        <v>0</v>
      </c>
      <c r="Q47" s="33">
        <f t="shared" si="8"/>
        <v>12572.243750000001</v>
      </c>
      <c r="R47" s="33">
        <f t="shared" si="9"/>
        <v>0</v>
      </c>
      <c r="S47" s="37">
        <f t="shared" si="2"/>
        <v>3143.0609375000004</v>
      </c>
      <c r="T47" s="38">
        <f t="shared" si="3"/>
        <v>1571.5304687500002</v>
      </c>
      <c r="U47" s="33"/>
      <c r="V47" s="33">
        <v>0</v>
      </c>
      <c r="W47" s="33"/>
      <c r="X47" s="33"/>
      <c r="Y47" s="33"/>
      <c r="Z47" s="33"/>
      <c r="AA47" s="33"/>
      <c r="AB47" s="33"/>
      <c r="AC47" s="33"/>
      <c r="AD47" s="33"/>
      <c r="AE47" s="33"/>
      <c r="AF47" s="35"/>
      <c r="AG47" s="35"/>
      <c r="AH47" s="35"/>
      <c r="AI47" s="35"/>
      <c r="AJ47" s="35"/>
      <c r="AK47" s="35"/>
      <c r="AL47" s="35"/>
      <c r="AM47" s="35">
        <f t="shared" si="10"/>
        <v>0</v>
      </c>
      <c r="AN47" s="35"/>
      <c r="AO47" s="33"/>
      <c r="AP47" s="38">
        <f t="shared" si="4"/>
        <v>0</v>
      </c>
      <c r="AQ47" s="39">
        <f t="shared" si="5"/>
        <v>17286.835156250003</v>
      </c>
      <c r="AR47" s="39">
        <f t="shared" si="11"/>
        <v>17286.835156250003</v>
      </c>
    </row>
    <row r="48" spans="1:44">
      <c r="A48" s="35">
        <v>27</v>
      </c>
      <c r="B48" s="34"/>
      <c r="C48" s="44" t="s">
        <v>76</v>
      </c>
      <c r="D48" s="34" t="s">
        <v>71</v>
      </c>
      <c r="E48" s="26" t="s">
        <v>77</v>
      </c>
      <c r="F48" s="26">
        <v>1</v>
      </c>
      <c r="G48" s="35">
        <v>3.36</v>
      </c>
      <c r="H48" s="35">
        <v>17697</v>
      </c>
      <c r="I48" s="36">
        <f t="shared" si="0"/>
        <v>59461.919999999998</v>
      </c>
      <c r="J48" s="36">
        <f t="shared" si="6"/>
        <v>74327.399999999994</v>
      </c>
      <c r="K48" s="35"/>
      <c r="L48" s="36">
        <f t="shared" si="1"/>
        <v>0</v>
      </c>
      <c r="M48" s="35">
        <v>3</v>
      </c>
      <c r="N48" s="35">
        <v>13</v>
      </c>
      <c r="O48" s="35">
        <v>2</v>
      </c>
      <c r="P48" s="33">
        <f t="shared" si="7"/>
        <v>12387.899999999998</v>
      </c>
      <c r="Q48" s="33">
        <f t="shared" si="8"/>
        <v>53680.899999999994</v>
      </c>
      <c r="R48" s="33">
        <f t="shared" si="9"/>
        <v>8258.5999999999985</v>
      </c>
      <c r="S48" s="37">
        <f t="shared" si="2"/>
        <v>18581.849999999999</v>
      </c>
      <c r="T48" s="38">
        <f t="shared" si="3"/>
        <v>9290.9250000000011</v>
      </c>
      <c r="U48" s="33"/>
      <c r="V48" s="33"/>
      <c r="W48" s="33"/>
      <c r="X48" s="33"/>
      <c r="Y48" s="33"/>
      <c r="Z48" s="33"/>
      <c r="AA48" s="33"/>
      <c r="AB48" s="35">
        <v>5309</v>
      </c>
      <c r="AC48" s="33"/>
      <c r="AD48" s="33"/>
      <c r="AE48" s="33"/>
      <c r="AF48" s="35"/>
      <c r="AG48" s="35"/>
      <c r="AH48" s="35"/>
      <c r="AI48" s="35"/>
      <c r="AJ48" s="35"/>
      <c r="AK48" s="35"/>
      <c r="AL48" s="35"/>
      <c r="AM48" s="35">
        <f t="shared" si="10"/>
        <v>0</v>
      </c>
      <c r="AN48" s="35"/>
      <c r="AO48" s="33"/>
      <c r="AP48" s="38">
        <f t="shared" si="4"/>
        <v>0</v>
      </c>
      <c r="AQ48" s="39">
        <f t="shared" si="5"/>
        <v>107509.175</v>
      </c>
      <c r="AR48" s="39">
        <f t="shared" si="11"/>
        <v>107509.175</v>
      </c>
    </row>
    <row r="49" spans="1:44">
      <c r="A49" s="35">
        <v>28</v>
      </c>
      <c r="B49" s="34"/>
      <c r="C49" s="44" t="s">
        <v>54</v>
      </c>
      <c r="D49" s="34" t="s">
        <v>58</v>
      </c>
      <c r="E49" s="26" t="s">
        <v>56</v>
      </c>
      <c r="F49" s="26">
        <v>22</v>
      </c>
      <c r="G49" s="35">
        <v>5.32</v>
      </c>
      <c r="H49" s="35">
        <v>17697</v>
      </c>
      <c r="I49" s="36">
        <f t="shared" si="0"/>
        <v>94148.040000000008</v>
      </c>
      <c r="J49" s="36">
        <f t="shared" si="6"/>
        <v>117685.05000000002</v>
      </c>
      <c r="K49" s="35"/>
      <c r="L49" s="36">
        <f t="shared" si="1"/>
        <v>0</v>
      </c>
      <c r="M49" s="35">
        <v>20</v>
      </c>
      <c r="N49" s="35"/>
      <c r="O49" s="35"/>
      <c r="P49" s="33">
        <f t="shared" si="7"/>
        <v>130761.16666666669</v>
      </c>
      <c r="Q49" s="33">
        <f t="shared" si="8"/>
        <v>0</v>
      </c>
      <c r="R49" s="33">
        <f t="shared" si="9"/>
        <v>0</v>
      </c>
      <c r="S49" s="37">
        <f t="shared" si="2"/>
        <v>32690.291666666672</v>
      </c>
      <c r="T49" s="38">
        <f t="shared" si="3"/>
        <v>16345.145833333338</v>
      </c>
      <c r="U49" s="33">
        <v>11</v>
      </c>
      <c r="V49" s="33"/>
      <c r="W49" s="33"/>
      <c r="X49" s="33">
        <v>2163</v>
      </c>
      <c r="Y49" s="33"/>
      <c r="Z49" s="33"/>
      <c r="AA49" s="33">
        <v>4424</v>
      </c>
      <c r="AB49" s="33"/>
      <c r="AC49" s="33">
        <v>3539</v>
      </c>
      <c r="AD49" s="33"/>
      <c r="AE49" s="33"/>
      <c r="AF49" s="35">
        <f>(P49+Q49+R49+S49)*40%</f>
        <v>65380.58333333335</v>
      </c>
      <c r="AG49" s="35"/>
      <c r="AH49" s="35"/>
      <c r="AI49" s="35"/>
      <c r="AJ49" s="35"/>
      <c r="AK49" s="35"/>
      <c r="AL49" s="35">
        <v>17697</v>
      </c>
      <c r="AM49" s="35">
        <f t="shared" si="10"/>
        <v>0</v>
      </c>
      <c r="AN49" s="35"/>
      <c r="AO49" s="33"/>
      <c r="AP49" s="38">
        <f t="shared" si="4"/>
        <v>65380.58333333335</v>
      </c>
      <c r="AQ49" s="39">
        <f t="shared" si="5"/>
        <v>255303.18750000006</v>
      </c>
      <c r="AR49" s="39">
        <f t="shared" si="11"/>
        <v>189922.60416666672</v>
      </c>
    </row>
    <row r="50" spans="1:44">
      <c r="A50" s="35">
        <v>29</v>
      </c>
      <c r="B50" s="44"/>
      <c r="C50" s="44" t="s">
        <v>68</v>
      </c>
      <c r="D50" s="34" t="s">
        <v>55</v>
      </c>
      <c r="E50" s="26" t="s">
        <v>69</v>
      </c>
      <c r="F50" s="26">
        <v>6</v>
      </c>
      <c r="G50" s="35">
        <v>4.66</v>
      </c>
      <c r="H50" s="35">
        <v>17697</v>
      </c>
      <c r="I50" s="36">
        <f t="shared" si="0"/>
        <v>82468.02</v>
      </c>
      <c r="J50" s="36">
        <f t="shared" si="6"/>
        <v>103085.02500000001</v>
      </c>
      <c r="K50" s="35">
        <v>1</v>
      </c>
      <c r="L50" s="36">
        <f t="shared" si="1"/>
        <v>4123.4009999999998</v>
      </c>
      <c r="M50" s="35">
        <v>5</v>
      </c>
      <c r="N50" s="35">
        <v>19</v>
      </c>
      <c r="O50" s="35"/>
      <c r="P50" s="33">
        <f t="shared" si="7"/>
        <v>28634.729166666672</v>
      </c>
      <c r="Q50" s="33">
        <f t="shared" si="8"/>
        <v>108811.97083333335</v>
      </c>
      <c r="R50" s="33">
        <f t="shared" si="9"/>
        <v>0</v>
      </c>
      <c r="S50" s="37">
        <f t="shared" si="2"/>
        <v>35392.525250000006</v>
      </c>
      <c r="T50" s="38">
        <f t="shared" si="3"/>
        <v>17696.262625000003</v>
      </c>
      <c r="U50" s="33">
        <v>4</v>
      </c>
      <c r="V50" s="33">
        <v>16</v>
      </c>
      <c r="W50" s="33"/>
      <c r="X50" s="33">
        <v>983</v>
      </c>
      <c r="Y50" s="33">
        <v>3933</v>
      </c>
      <c r="Z50" s="33"/>
      <c r="AA50" s="33"/>
      <c r="AB50" s="33"/>
      <c r="AC50" s="33"/>
      <c r="AD50" s="33"/>
      <c r="AE50" s="33"/>
      <c r="AF50" s="35"/>
      <c r="AG50" s="35"/>
      <c r="AH50" s="35">
        <f>(P50+Q50+R50+S50)*30%</f>
        <v>51851.767575000005</v>
      </c>
      <c r="AI50" s="35"/>
      <c r="AJ50" s="35"/>
      <c r="AK50" s="35"/>
      <c r="AL50" s="35"/>
      <c r="AM50" s="35">
        <f t="shared" si="10"/>
        <v>0</v>
      </c>
      <c r="AN50" s="35"/>
      <c r="AO50" s="33"/>
      <c r="AP50" s="38">
        <f t="shared" si="4"/>
        <v>0</v>
      </c>
      <c r="AQ50" s="39">
        <f t="shared" si="5"/>
        <v>251426.65645000004</v>
      </c>
      <c r="AR50" s="39">
        <f t="shared" si="11"/>
        <v>251426.65645000004</v>
      </c>
    </row>
    <row r="51" spans="1:44">
      <c r="A51" s="35">
        <v>30</v>
      </c>
      <c r="B51" s="44"/>
      <c r="C51" s="44" t="s">
        <v>68</v>
      </c>
      <c r="D51" s="34" t="s">
        <v>79</v>
      </c>
      <c r="E51" s="26" t="s">
        <v>69</v>
      </c>
      <c r="F51" s="26">
        <v>4.1100000000000003</v>
      </c>
      <c r="G51" s="35">
        <v>4.59</v>
      </c>
      <c r="H51" s="35">
        <v>17697</v>
      </c>
      <c r="I51" s="36">
        <f t="shared" si="0"/>
        <v>81229.23</v>
      </c>
      <c r="J51" s="36">
        <f t="shared" si="6"/>
        <v>101536.53749999999</v>
      </c>
      <c r="K51" s="35"/>
      <c r="L51" s="36">
        <f t="shared" si="1"/>
        <v>0</v>
      </c>
      <c r="M51" s="35">
        <v>1</v>
      </c>
      <c r="N51" s="35">
        <v>6</v>
      </c>
      <c r="O51" s="35">
        <v>2</v>
      </c>
      <c r="P51" s="33">
        <f t="shared" si="7"/>
        <v>5640.9187499999998</v>
      </c>
      <c r="Q51" s="33">
        <f t="shared" si="8"/>
        <v>33845.512499999997</v>
      </c>
      <c r="R51" s="33">
        <f t="shared" si="9"/>
        <v>11281.8375</v>
      </c>
      <c r="S51" s="37">
        <f t="shared" si="2"/>
        <v>12692.067187499999</v>
      </c>
      <c r="T51" s="38">
        <f t="shared" si="3"/>
        <v>6346.0335937499995</v>
      </c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5"/>
      <c r="AG51" s="35"/>
      <c r="AH51" s="35"/>
      <c r="AI51" s="35"/>
      <c r="AJ51" s="35"/>
      <c r="AK51" s="35"/>
      <c r="AL51" s="35"/>
      <c r="AM51" s="35">
        <f t="shared" si="10"/>
        <v>0</v>
      </c>
      <c r="AN51" s="35"/>
      <c r="AO51" s="33"/>
      <c r="AP51" s="38">
        <f t="shared" si="4"/>
        <v>0</v>
      </c>
      <c r="AQ51" s="39">
        <f t="shared" si="5"/>
        <v>69806.369531249991</v>
      </c>
      <c r="AR51" s="39">
        <f t="shared" si="11"/>
        <v>69806.369531249991</v>
      </c>
    </row>
    <row r="52" spans="1:44">
      <c r="A52" s="35">
        <v>31</v>
      </c>
      <c r="B52" s="44"/>
      <c r="C52" s="44" t="s">
        <v>76</v>
      </c>
      <c r="D52" s="34" t="s">
        <v>61</v>
      </c>
      <c r="E52" s="26" t="s">
        <v>77</v>
      </c>
      <c r="F52" s="26" t="s">
        <v>80</v>
      </c>
      <c r="G52" s="35">
        <v>3.32</v>
      </c>
      <c r="H52" s="35">
        <v>17697</v>
      </c>
      <c r="I52" s="36">
        <f t="shared" si="0"/>
        <v>58754.039999999994</v>
      </c>
      <c r="J52" s="36">
        <f t="shared" si="6"/>
        <v>73442.549999999988</v>
      </c>
      <c r="K52" s="35"/>
      <c r="L52" s="36">
        <f t="shared" si="1"/>
        <v>0</v>
      </c>
      <c r="M52" s="35">
        <v>3</v>
      </c>
      <c r="N52" s="35"/>
      <c r="O52" s="35"/>
      <c r="P52" s="33">
        <f t="shared" si="7"/>
        <v>12240.424999999997</v>
      </c>
      <c r="Q52" s="33">
        <f t="shared" si="8"/>
        <v>0</v>
      </c>
      <c r="R52" s="33">
        <f t="shared" si="9"/>
        <v>0</v>
      </c>
      <c r="S52" s="37">
        <f t="shared" si="2"/>
        <v>3060.1062499999994</v>
      </c>
      <c r="T52" s="38">
        <f t="shared" si="3"/>
        <v>1530.0531249999997</v>
      </c>
      <c r="U52" s="33">
        <v>3</v>
      </c>
      <c r="V52" s="33"/>
      <c r="W52" s="33"/>
      <c r="X52" s="33">
        <v>737</v>
      </c>
      <c r="Y52" s="33"/>
      <c r="Z52" s="33"/>
      <c r="AA52" s="33"/>
      <c r="AB52" s="33"/>
      <c r="AC52" s="33"/>
      <c r="AD52" s="33"/>
      <c r="AE52" s="33"/>
      <c r="AF52" s="35"/>
      <c r="AG52" s="35"/>
      <c r="AH52" s="35"/>
      <c r="AI52" s="35"/>
      <c r="AJ52" s="35"/>
      <c r="AK52" s="35"/>
      <c r="AL52" s="35"/>
      <c r="AM52" s="35">
        <f t="shared" si="10"/>
        <v>0</v>
      </c>
      <c r="AN52" s="35"/>
      <c r="AO52" s="33"/>
      <c r="AP52" s="38">
        <f t="shared" si="4"/>
        <v>0</v>
      </c>
      <c r="AQ52" s="39">
        <f t="shared" si="5"/>
        <v>17567.584374999995</v>
      </c>
      <c r="AR52" s="39">
        <f t="shared" si="11"/>
        <v>17567.584374999995</v>
      </c>
    </row>
    <row r="53" spans="1:44" s="1" customFormat="1">
      <c r="A53" s="35">
        <v>32</v>
      </c>
      <c r="B53" s="43"/>
      <c r="C53" s="43" t="s">
        <v>76</v>
      </c>
      <c r="D53" s="40" t="s">
        <v>81</v>
      </c>
      <c r="E53" s="45" t="s">
        <v>82</v>
      </c>
      <c r="F53" s="45">
        <v>24.02</v>
      </c>
      <c r="G53" s="35">
        <v>4.22</v>
      </c>
      <c r="H53" s="35">
        <v>17697</v>
      </c>
      <c r="I53" s="36">
        <f t="shared" si="0"/>
        <v>74681.34</v>
      </c>
      <c r="J53" s="36">
        <f t="shared" si="6"/>
        <v>93351.674999999988</v>
      </c>
      <c r="K53" s="35">
        <v>20</v>
      </c>
      <c r="L53" s="36">
        <f t="shared" si="1"/>
        <v>74681.34</v>
      </c>
      <c r="M53" s="35"/>
      <c r="N53" s="35"/>
      <c r="O53" s="35"/>
      <c r="P53" s="35">
        <f t="shared" si="7"/>
        <v>0</v>
      </c>
      <c r="Q53" s="35">
        <f t="shared" si="8"/>
        <v>0</v>
      </c>
      <c r="R53" s="35">
        <f t="shared" si="9"/>
        <v>0</v>
      </c>
      <c r="S53" s="53">
        <f t="shared" si="2"/>
        <v>18670.334999999999</v>
      </c>
      <c r="T53" s="54">
        <f t="shared" si="3"/>
        <v>9335.1674999999996</v>
      </c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>
        <f t="shared" si="10"/>
        <v>0</v>
      </c>
      <c r="AN53" s="35"/>
      <c r="AO53" s="35"/>
      <c r="AP53" s="54">
        <f t="shared" si="4"/>
        <v>0</v>
      </c>
      <c r="AQ53" s="36">
        <f t="shared" si="5"/>
        <v>102686.8425</v>
      </c>
      <c r="AR53" s="36">
        <f t="shared" si="11"/>
        <v>102686.8425</v>
      </c>
    </row>
    <row r="54" spans="1:44" s="1" customFormat="1">
      <c r="A54" s="35">
        <v>33</v>
      </c>
      <c r="B54" s="43"/>
      <c r="C54" s="43" t="s">
        <v>76</v>
      </c>
      <c r="D54" s="40" t="s">
        <v>81</v>
      </c>
      <c r="E54" s="45" t="s">
        <v>77</v>
      </c>
      <c r="F54" s="45" t="s">
        <v>80</v>
      </c>
      <c r="G54" s="35">
        <v>3.32</v>
      </c>
      <c r="H54" s="35">
        <v>17697</v>
      </c>
      <c r="I54" s="36">
        <f t="shared" si="0"/>
        <v>58754.039999999994</v>
      </c>
      <c r="J54" s="36">
        <f t="shared" si="6"/>
        <v>73442.549999999988</v>
      </c>
      <c r="K54" s="35">
        <v>20</v>
      </c>
      <c r="L54" s="36">
        <f t="shared" si="1"/>
        <v>58754.039999999994</v>
      </c>
      <c r="M54" s="35"/>
      <c r="N54" s="35"/>
      <c r="O54" s="35"/>
      <c r="P54" s="35">
        <f t="shared" si="7"/>
        <v>0</v>
      </c>
      <c r="Q54" s="35">
        <f t="shared" si="8"/>
        <v>0</v>
      </c>
      <c r="R54" s="35">
        <f t="shared" si="9"/>
        <v>0</v>
      </c>
      <c r="S54" s="53">
        <f t="shared" si="2"/>
        <v>14688.509999999998</v>
      </c>
      <c r="T54" s="54">
        <f t="shared" si="3"/>
        <v>7344.2549999999992</v>
      </c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>
        <f t="shared" si="10"/>
        <v>0</v>
      </c>
      <c r="AN54" s="35"/>
      <c r="AO54" s="35"/>
      <c r="AP54" s="54">
        <f t="shared" si="4"/>
        <v>0</v>
      </c>
      <c r="AQ54" s="36">
        <f t="shared" si="5"/>
        <v>80786.804999999993</v>
      </c>
      <c r="AR54" s="36">
        <f t="shared" si="11"/>
        <v>80786.804999999993</v>
      </c>
    </row>
    <row r="55" spans="1:44">
      <c r="A55" s="33">
        <v>34</v>
      </c>
      <c r="B55" s="43"/>
      <c r="C55" s="40" t="s">
        <v>54</v>
      </c>
      <c r="D55" s="40" t="s">
        <v>83</v>
      </c>
      <c r="E55" s="26"/>
      <c r="F55" s="45"/>
      <c r="G55" s="35"/>
      <c r="H55" s="35">
        <v>17697</v>
      </c>
      <c r="I55" s="36">
        <f t="shared" si="0"/>
        <v>0</v>
      </c>
      <c r="J55" s="36">
        <f t="shared" si="6"/>
        <v>0</v>
      </c>
      <c r="K55" s="35"/>
      <c r="L55" s="36">
        <f t="shared" si="1"/>
        <v>0</v>
      </c>
      <c r="M55" s="35"/>
      <c r="N55" s="35"/>
      <c r="O55" s="35"/>
      <c r="P55" s="33">
        <f t="shared" si="7"/>
        <v>0</v>
      </c>
      <c r="Q55" s="33">
        <f t="shared" si="8"/>
        <v>0</v>
      </c>
      <c r="R55" s="33">
        <f t="shared" si="9"/>
        <v>0</v>
      </c>
      <c r="S55" s="37">
        <f t="shared" si="2"/>
        <v>0</v>
      </c>
      <c r="T55" s="38">
        <f t="shared" si="3"/>
        <v>0</v>
      </c>
      <c r="U55" s="33"/>
      <c r="V55" s="33"/>
      <c r="W55" s="33"/>
      <c r="X55" s="33"/>
      <c r="Y55" s="33"/>
      <c r="Z55" s="33"/>
      <c r="AA55" s="33"/>
      <c r="AB55" s="35">
        <v>5309</v>
      </c>
      <c r="AC55" s="33"/>
      <c r="AD55" s="33"/>
      <c r="AE55" s="35"/>
      <c r="AF55" s="35"/>
      <c r="AG55" s="35"/>
      <c r="AH55" s="35"/>
      <c r="AI55" s="35"/>
      <c r="AJ55" s="35"/>
      <c r="AK55" s="35"/>
      <c r="AL55" s="35"/>
      <c r="AM55" s="35">
        <f t="shared" si="10"/>
        <v>0</v>
      </c>
      <c r="AN55" s="35"/>
      <c r="AO55" s="33"/>
      <c r="AP55" s="38">
        <f t="shared" si="4"/>
        <v>0</v>
      </c>
      <c r="AQ55" s="39">
        <f t="shared" si="5"/>
        <v>5309</v>
      </c>
      <c r="AR55" s="39">
        <f t="shared" si="11"/>
        <v>5309</v>
      </c>
    </row>
    <row r="56" spans="1:44">
      <c r="A56" s="33">
        <v>35</v>
      </c>
      <c r="B56" s="43"/>
      <c r="C56" s="40" t="s">
        <v>68</v>
      </c>
      <c r="D56" s="40" t="s">
        <v>84</v>
      </c>
      <c r="E56" s="26" t="s">
        <v>74</v>
      </c>
      <c r="F56" s="45">
        <v>12.09</v>
      </c>
      <c r="G56" s="35">
        <v>4.38</v>
      </c>
      <c r="H56" s="35">
        <v>17697</v>
      </c>
      <c r="I56" s="36">
        <f t="shared" si="0"/>
        <v>77512.86</v>
      </c>
      <c r="J56" s="36">
        <f t="shared" si="6"/>
        <v>96891.074999999997</v>
      </c>
      <c r="K56" s="35"/>
      <c r="L56" s="36">
        <f t="shared" si="1"/>
        <v>0</v>
      </c>
      <c r="M56" s="35"/>
      <c r="N56" s="35">
        <v>10</v>
      </c>
      <c r="O56" s="35">
        <v>2</v>
      </c>
      <c r="P56" s="33">
        <f t="shared" si="7"/>
        <v>0</v>
      </c>
      <c r="Q56" s="33">
        <f t="shared" si="8"/>
        <v>53828.375</v>
      </c>
      <c r="R56" s="33">
        <f t="shared" si="9"/>
        <v>10765.674999999999</v>
      </c>
      <c r="S56" s="37">
        <f t="shared" si="2"/>
        <v>16148.512500000001</v>
      </c>
      <c r="T56" s="38">
        <f t="shared" si="3"/>
        <v>8074.2562500000004</v>
      </c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5"/>
      <c r="AF56" s="35"/>
      <c r="AG56" s="35"/>
      <c r="AH56" s="35"/>
      <c r="AI56" s="35"/>
      <c r="AJ56" s="35"/>
      <c r="AK56" s="35"/>
      <c r="AL56" s="35"/>
      <c r="AM56" s="35">
        <f t="shared" si="10"/>
        <v>0</v>
      </c>
      <c r="AN56" s="35"/>
      <c r="AO56" s="33"/>
      <c r="AP56" s="38">
        <f t="shared" si="4"/>
        <v>0</v>
      </c>
      <c r="AQ56" s="39">
        <f t="shared" si="5"/>
        <v>88816.818750000006</v>
      </c>
      <c r="AR56" s="39">
        <f t="shared" si="11"/>
        <v>88816.818750000006</v>
      </c>
    </row>
    <row r="57" spans="1:44">
      <c r="A57" s="26"/>
      <c r="B57" s="26"/>
      <c r="C57" s="26"/>
      <c r="D57" s="26"/>
      <c r="E57" s="26"/>
      <c r="F57" s="26"/>
      <c r="G57" s="26"/>
      <c r="H57" s="46" t="s">
        <v>85</v>
      </c>
      <c r="I57" s="47">
        <f t="shared" ref="I57:AQ57" si="12">SUM(I22:I56)</f>
        <v>2812053.3</v>
      </c>
      <c r="J57" s="47">
        <f t="shared" si="12"/>
        <v>3515066.6249999986</v>
      </c>
      <c r="K57" s="48">
        <f t="shared" si="12"/>
        <v>47</v>
      </c>
      <c r="L57" s="47">
        <f t="shared" si="12"/>
        <v>161325.85200000001</v>
      </c>
      <c r="M57" s="49">
        <f t="shared" si="12"/>
        <v>137</v>
      </c>
      <c r="N57" s="50">
        <f t="shared" si="12"/>
        <v>291</v>
      </c>
      <c r="O57" s="51">
        <f t="shared" si="12"/>
        <v>74</v>
      </c>
      <c r="P57" s="48">
        <f t="shared" si="12"/>
        <v>844724.51041666663</v>
      </c>
      <c r="Q57" s="48">
        <f t="shared" si="12"/>
        <v>1726207.1645833331</v>
      </c>
      <c r="R57" s="48">
        <f t="shared" si="12"/>
        <v>446247.06041666662</v>
      </c>
      <c r="S57" s="48">
        <f t="shared" si="12"/>
        <v>794626.14685416641</v>
      </c>
      <c r="T57" s="48">
        <f t="shared" si="12"/>
        <v>397313.0734270832</v>
      </c>
      <c r="U57" s="48">
        <f t="shared" si="12"/>
        <v>80</v>
      </c>
      <c r="V57" s="48">
        <f t="shared" si="12"/>
        <v>169</v>
      </c>
      <c r="W57" s="48">
        <f t="shared" si="12"/>
        <v>43</v>
      </c>
      <c r="X57" s="48">
        <f t="shared" si="12"/>
        <v>16621</v>
      </c>
      <c r="Y57" s="48">
        <f t="shared" si="12"/>
        <v>36673</v>
      </c>
      <c r="Z57" s="48">
        <f t="shared" si="12"/>
        <v>9695</v>
      </c>
      <c r="AA57" s="48">
        <f t="shared" si="12"/>
        <v>22120</v>
      </c>
      <c r="AB57" s="48">
        <f t="shared" si="12"/>
        <v>53090</v>
      </c>
      <c r="AC57" s="48">
        <f t="shared" si="12"/>
        <v>21234</v>
      </c>
      <c r="AD57" s="48">
        <f t="shared" si="12"/>
        <v>12973</v>
      </c>
      <c r="AE57" s="48">
        <f t="shared" si="12"/>
        <v>0</v>
      </c>
      <c r="AF57" s="48">
        <f t="shared" si="12"/>
        <v>239124.56770833337</v>
      </c>
      <c r="AG57" s="48">
        <f t="shared" si="12"/>
        <v>220799.09070624996</v>
      </c>
      <c r="AH57" s="48">
        <f t="shared" si="12"/>
        <v>112722.073825</v>
      </c>
      <c r="AI57" s="48">
        <f t="shared" si="12"/>
        <v>0</v>
      </c>
      <c r="AJ57" s="48">
        <f t="shared" si="12"/>
        <v>0</v>
      </c>
      <c r="AK57" s="48">
        <f t="shared" si="12"/>
        <v>0</v>
      </c>
      <c r="AL57" s="48">
        <f t="shared" si="12"/>
        <v>35394</v>
      </c>
      <c r="AM57" s="48">
        <f t="shared" si="12"/>
        <v>0</v>
      </c>
      <c r="AN57" s="48">
        <f t="shared" si="12"/>
        <v>0</v>
      </c>
      <c r="AO57" s="48">
        <f t="shared" si="12"/>
        <v>0</v>
      </c>
      <c r="AP57" s="48">
        <f t="shared" si="12"/>
        <v>459923.65841458342</v>
      </c>
      <c r="AQ57" s="48">
        <f t="shared" si="12"/>
        <v>5115495.539937499</v>
      </c>
      <c r="AR57" s="39">
        <f t="shared" si="11"/>
        <v>4655571.8815229153</v>
      </c>
    </row>
    <row r="58" spans="1:44">
      <c r="N58" s="1"/>
      <c r="P58" s="2"/>
    </row>
    <row r="59" spans="1:44">
      <c r="N59" s="1"/>
      <c r="P59" s="2"/>
    </row>
    <row r="60" spans="1:44">
      <c r="B60" s="6" t="s">
        <v>86</v>
      </c>
      <c r="C60" s="6"/>
      <c r="H60" s="6" t="s">
        <v>87</v>
      </c>
      <c r="I60" s="6"/>
      <c r="N60" s="1"/>
      <c r="P60" s="2"/>
      <c r="AQ60" s="27"/>
    </row>
    <row r="61" spans="1:44">
      <c r="B61" s="6" t="s">
        <v>88</v>
      </c>
      <c r="C61" s="6"/>
      <c r="H61" s="52" t="s">
        <v>89</v>
      </c>
      <c r="N61" s="1"/>
      <c r="P61" s="2"/>
    </row>
  </sheetData>
  <mergeCells count="52">
    <mergeCell ref="F16:F21"/>
    <mergeCell ref="A16:A21"/>
    <mergeCell ref="B16:B21"/>
    <mergeCell ref="C16:C21"/>
    <mergeCell ref="D16:D21"/>
    <mergeCell ref="E16:E21"/>
    <mergeCell ref="G16:G21"/>
    <mergeCell ref="H16:H21"/>
    <mergeCell ref="I16:I21"/>
    <mergeCell ref="M16:O16"/>
    <mergeCell ref="P16:R16"/>
    <mergeCell ref="K17:K21"/>
    <mergeCell ref="L17:L21"/>
    <mergeCell ref="M17:M21"/>
    <mergeCell ref="N17:N21"/>
    <mergeCell ref="AR16:AR21"/>
    <mergeCell ref="T16:T21"/>
    <mergeCell ref="U16:Z16"/>
    <mergeCell ref="AA16:AB16"/>
    <mergeCell ref="AC16:AC21"/>
    <mergeCell ref="AD16:AD21"/>
    <mergeCell ref="AE16:AH16"/>
    <mergeCell ref="AA17:AB18"/>
    <mergeCell ref="AE17:AE21"/>
    <mergeCell ref="AF17:AF21"/>
    <mergeCell ref="AG17:AG21"/>
    <mergeCell ref="AI16:AK16"/>
    <mergeCell ref="AM16:AM21"/>
    <mergeCell ref="AN16:AO16"/>
    <mergeCell ref="AP16:AP21"/>
    <mergeCell ref="AQ16:AQ21"/>
    <mergeCell ref="O17:O21"/>
    <mergeCell ref="P17:P21"/>
    <mergeCell ref="Q17:Q21"/>
    <mergeCell ref="R17:R21"/>
    <mergeCell ref="U17:W18"/>
    <mergeCell ref="U19:U21"/>
    <mergeCell ref="V19:V21"/>
    <mergeCell ref="W19:W21"/>
    <mergeCell ref="S16:S21"/>
    <mergeCell ref="AI17:AI21"/>
    <mergeCell ref="AJ17:AJ21"/>
    <mergeCell ref="AK17:AK21"/>
    <mergeCell ref="AN17:AN21"/>
    <mergeCell ref="AO17:AO21"/>
    <mergeCell ref="Y19:Y21"/>
    <mergeCell ref="Z19:Z21"/>
    <mergeCell ref="AA20:AA21"/>
    <mergeCell ref="AB20:AB21"/>
    <mergeCell ref="AH17:AH21"/>
    <mergeCell ref="X17:Z18"/>
    <mergeCell ref="X19:X2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29"/>
  <sheetViews>
    <sheetView tabSelected="1" workbookViewId="0">
      <selection activeCell="B9" sqref="B9:B26"/>
    </sheetView>
  </sheetViews>
  <sheetFormatPr defaultRowHeight="15"/>
  <sheetData>
    <row r="1" spans="1:18">
      <c r="A1" s="126"/>
      <c r="B1" s="126" t="s">
        <v>90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</row>
    <row r="2" spans="1:18">
      <c r="A2" s="126"/>
      <c r="B2" s="126" t="s">
        <v>91</v>
      </c>
      <c r="C2" s="126"/>
      <c r="D2" s="126"/>
      <c r="E2" s="126"/>
      <c r="F2" s="126"/>
      <c r="G2" s="126"/>
      <c r="H2" s="127" t="s">
        <v>92</v>
      </c>
      <c r="I2" s="127"/>
      <c r="J2" s="127"/>
      <c r="K2" s="127"/>
      <c r="L2" s="127"/>
      <c r="M2" s="127"/>
      <c r="N2" s="127"/>
      <c r="O2" s="127"/>
      <c r="P2" s="126"/>
      <c r="Q2" s="128"/>
      <c r="R2" s="128"/>
    </row>
    <row r="3" spans="1:18">
      <c r="A3" s="126"/>
      <c r="B3" s="126"/>
      <c r="C3" s="126"/>
      <c r="D3" s="126"/>
      <c r="E3" s="126"/>
      <c r="F3" s="126"/>
      <c r="G3" s="126"/>
      <c r="H3" s="127" t="s">
        <v>93</v>
      </c>
      <c r="I3" s="127"/>
      <c r="J3" s="127"/>
      <c r="K3" s="127"/>
      <c r="L3" s="127"/>
      <c r="M3" s="127"/>
      <c r="N3" s="127"/>
      <c r="O3" s="127"/>
      <c r="P3" s="126"/>
      <c r="Q3" s="126"/>
      <c r="R3" s="126"/>
    </row>
    <row r="4" spans="1:18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</row>
    <row r="5" spans="1:18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</row>
    <row r="6" spans="1:18">
      <c r="A6" s="129" t="s">
        <v>94</v>
      </c>
      <c r="B6" s="129" t="s">
        <v>95</v>
      </c>
      <c r="C6" s="129" t="s">
        <v>96</v>
      </c>
      <c r="D6" s="129" t="s">
        <v>97</v>
      </c>
      <c r="E6" s="129" t="s">
        <v>98</v>
      </c>
      <c r="F6" s="129" t="s">
        <v>99</v>
      </c>
      <c r="G6" s="129" t="s">
        <v>100</v>
      </c>
      <c r="H6" s="129" t="s">
        <v>101</v>
      </c>
      <c r="I6" s="129" t="s">
        <v>19</v>
      </c>
      <c r="J6" s="129" t="s">
        <v>102</v>
      </c>
      <c r="K6" s="129" t="s">
        <v>103</v>
      </c>
      <c r="L6" s="129" t="s">
        <v>104</v>
      </c>
      <c r="M6" s="129"/>
      <c r="N6" s="130"/>
      <c r="O6" s="131" t="s">
        <v>105</v>
      </c>
      <c r="P6" s="130">
        <v>0.1</v>
      </c>
      <c r="Q6" s="129" t="s">
        <v>106</v>
      </c>
      <c r="R6" s="129"/>
    </row>
    <row r="7" spans="1:18">
      <c r="A7" s="132">
        <v>1</v>
      </c>
      <c r="B7" s="132">
        <v>2</v>
      </c>
      <c r="C7" s="132">
        <v>3</v>
      </c>
      <c r="D7" s="132">
        <v>4</v>
      </c>
      <c r="E7" s="132">
        <v>5</v>
      </c>
      <c r="F7" s="132">
        <v>6</v>
      </c>
      <c r="G7" s="132">
        <v>7</v>
      </c>
      <c r="H7" s="132">
        <v>9</v>
      </c>
      <c r="I7" s="132">
        <v>10</v>
      </c>
      <c r="J7" s="132">
        <v>11</v>
      </c>
      <c r="K7" s="132">
        <v>12</v>
      </c>
      <c r="L7" s="132">
        <v>13</v>
      </c>
      <c r="M7" s="132" t="s">
        <v>107</v>
      </c>
      <c r="N7" s="132">
        <v>14</v>
      </c>
      <c r="O7" s="133">
        <v>15</v>
      </c>
      <c r="P7" s="134" t="s">
        <v>108</v>
      </c>
      <c r="Q7" s="132">
        <v>17</v>
      </c>
      <c r="R7" s="132">
        <v>18</v>
      </c>
    </row>
    <row r="8" spans="1:18">
      <c r="A8" s="129"/>
      <c r="B8" s="129" t="s">
        <v>109</v>
      </c>
      <c r="C8" s="129"/>
      <c r="D8" s="129"/>
      <c r="E8" s="129"/>
      <c r="F8" s="129"/>
      <c r="G8" s="129"/>
      <c r="H8" s="129"/>
      <c r="I8" s="129"/>
      <c r="J8" s="129" t="s">
        <v>110</v>
      </c>
      <c r="K8" s="129"/>
      <c r="L8" s="132" t="s">
        <v>111</v>
      </c>
      <c r="M8" s="132"/>
      <c r="N8" s="129" t="s">
        <v>112</v>
      </c>
      <c r="O8" s="129"/>
      <c r="P8" s="129" t="s">
        <v>113</v>
      </c>
      <c r="Q8" s="129" t="s">
        <v>114</v>
      </c>
      <c r="R8" s="129" t="s">
        <v>115</v>
      </c>
    </row>
    <row r="9" spans="1:18">
      <c r="A9" s="135">
        <v>1</v>
      </c>
      <c r="B9" s="135"/>
      <c r="C9" s="135" t="s">
        <v>116</v>
      </c>
      <c r="D9" s="135" t="s">
        <v>68</v>
      </c>
      <c r="E9" s="136">
        <v>20</v>
      </c>
      <c r="F9" s="135" t="s">
        <v>117</v>
      </c>
      <c r="G9" s="135">
        <v>3.1</v>
      </c>
      <c r="H9" s="136">
        <v>5.74</v>
      </c>
      <c r="I9" s="135">
        <v>17697</v>
      </c>
      <c r="J9" s="135">
        <v>1</v>
      </c>
      <c r="K9" s="137">
        <f>H9*I9*J9</f>
        <v>101580.78</v>
      </c>
      <c r="L9" s="137">
        <f>K9*25%</f>
        <v>25395.195</v>
      </c>
      <c r="M9" s="137">
        <f>(K9+L9)*1.25</f>
        <v>158719.96875</v>
      </c>
      <c r="N9" s="137"/>
      <c r="O9" s="137"/>
      <c r="P9" s="137">
        <f>M9*10%</f>
        <v>15871.996875000001</v>
      </c>
      <c r="Q9" s="137">
        <f>M9+P9</f>
        <v>174591.96562500001</v>
      </c>
      <c r="R9" s="137">
        <f>M9</f>
        <v>158719.96875</v>
      </c>
    </row>
    <row r="10" spans="1:18">
      <c r="A10" s="135">
        <v>2</v>
      </c>
      <c r="B10" s="135"/>
      <c r="C10" s="135" t="s">
        <v>118</v>
      </c>
      <c r="D10" s="135" t="s">
        <v>68</v>
      </c>
      <c r="E10" s="136">
        <v>23.06</v>
      </c>
      <c r="F10" s="135" t="s">
        <v>117</v>
      </c>
      <c r="G10" s="135">
        <v>4</v>
      </c>
      <c r="H10" s="136">
        <v>5.47</v>
      </c>
      <c r="I10" s="135">
        <v>17697</v>
      </c>
      <c r="J10" s="135">
        <v>1</v>
      </c>
      <c r="K10" s="137">
        <f t="shared" ref="K10:K16" si="0">H10*I10*J10</f>
        <v>96802.59</v>
      </c>
      <c r="L10" s="137">
        <f>K10*25%</f>
        <v>24200.647499999999</v>
      </c>
      <c r="M10" s="137">
        <f t="shared" ref="M10:M17" si="1">(K10+L10)*1.25</f>
        <v>151254.046875</v>
      </c>
      <c r="N10" s="137"/>
      <c r="O10" s="137"/>
      <c r="P10" s="137">
        <f t="shared" ref="P10:P17" si="2">M10*10%</f>
        <v>15125.4046875</v>
      </c>
      <c r="Q10" s="137">
        <f t="shared" ref="Q10:Q17" si="3">M10+P10</f>
        <v>166379.45156250001</v>
      </c>
      <c r="R10" s="137">
        <f t="shared" ref="R10:R17" si="4">M10</f>
        <v>151254.046875</v>
      </c>
    </row>
    <row r="11" spans="1:18">
      <c r="A11" s="135">
        <v>3</v>
      </c>
      <c r="B11" s="135"/>
      <c r="C11" s="135" t="s">
        <v>119</v>
      </c>
      <c r="D11" s="135" t="s">
        <v>68</v>
      </c>
      <c r="E11" s="136">
        <v>12.11</v>
      </c>
      <c r="F11" s="135" t="s">
        <v>117</v>
      </c>
      <c r="G11" s="135">
        <v>4</v>
      </c>
      <c r="H11" s="136">
        <v>5.17</v>
      </c>
      <c r="I11" s="135">
        <v>17697</v>
      </c>
      <c r="J11" s="135">
        <v>1</v>
      </c>
      <c r="K11" s="137">
        <f t="shared" si="0"/>
        <v>91493.49</v>
      </c>
      <c r="L11" s="137">
        <f>K11*25%</f>
        <v>22873.372500000001</v>
      </c>
      <c r="M11" s="137">
        <f t="shared" si="1"/>
        <v>142958.578125</v>
      </c>
      <c r="N11" s="137"/>
      <c r="O11" s="137"/>
      <c r="P11" s="137">
        <f t="shared" si="2"/>
        <v>14295.8578125</v>
      </c>
      <c r="Q11" s="137">
        <f t="shared" si="3"/>
        <v>157254.43593750001</v>
      </c>
      <c r="R11" s="137">
        <f t="shared" si="4"/>
        <v>142958.578125</v>
      </c>
    </row>
    <row r="12" spans="1:18">
      <c r="A12" s="135">
        <v>4</v>
      </c>
      <c r="B12" s="135"/>
      <c r="C12" s="135" t="s">
        <v>120</v>
      </c>
      <c r="D12" s="135" t="s">
        <v>68</v>
      </c>
      <c r="E12" s="136">
        <v>1</v>
      </c>
      <c r="F12" s="135" t="s">
        <v>121</v>
      </c>
      <c r="G12" s="135">
        <v>4</v>
      </c>
      <c r="H12" s="138">
        <v>3.58</v>
      </c>
      <c r="I12" s="135">
        <v>17697</v>
      </c>
      <c r="J12" s="135">
        <v>1</v>
      </c>
      <c r="K12" s="137">
        <f t="shared" si="0"/>
        <v>63355.26</v>
      </c>
      <c r="L12" s="137">
        <f>K12*25%</f>
        <v>15838.815000000001</v>
      </c>
      <c r="M12" s="137">
        <f t="shared" si="1"/>
        <v>98992.59375</v>
      </c>
      <c r="N12" s="137"/>
      <c r="O12" s="137"/>
      <c r="P12" s="137">
        <f t="shared" si="2"/>
        <v>9899.2593750000015</v>
      </c>
      <c r="Q12" s="137">
        <f t="shared" si="3"/>
        <v>108891.85312499999</v>
      </c>
      <c r="R12" s="137">
        <f t="shared" si="4"/>
        <v>98992.59375</v>
      </c>
    </row>
    <row r="13" spans="1:18">
      <c r="A13" s="135">
        <v>5</v>
      </c>
      <c r="B13" s="135"/>
      <c r="C13" s="135" t="s">
        <v>122</v>
      </c>
      <c r="D13" s="135" t="s">
        <v>123</v>
      </c>
      <c r="E13" s="136">
        <v>2.11</v>
      </c>
      <c r="F13" s="135" t="s">
        <v>124</v>
      </c>
      <c r="G13" s="135">
        <v>4</v>
      </c>
      <c r="H13" s="136">
        <v>3.41</v>
      </c>
      <c r="I13" s="135">
        <v>17697</v>
      </c>
      <c r="J13" s="135">
        <v>1</v>
      </c>
      <c r="K13" s="137">
        <f t="shared" si="0"/>
        <v>60346.770000000004</v>
      </c>
      <c r="L13" s="137">
        <f t="shared" ref="L13:L16" si="5">K13*25%</f>
        <v>15086.692500000001</v>
      </c>
      <c r="M13" s="137">
        <f t="shared" si="1"/>
        <v>94291.828125000015</v>
      </c>
      <c r="N13" s="137"/>
      <c r="O13" s="137"/>
      <c r="P13" s="137">
        <f t="shared" si="2"/>
        <v>9429.1828125000011</v>
      </c>
      <c r="Q13" s="137">
        <f t="shared" si="3"/>
        <v>103721.01093750002</v>
      </c>
      <c r="R13" s="137">
        <f t="shared" si="4"/>
        <v>94291.828125000015</v>
      </c>
    </row>
    <row r="14" spans="1:18">
      <c r="A14" s="135">
        <v>6</v>
      </c>
      <c r="B14" s="135"/>
      <c r="C14" s="135" t="s">
        <v>125</v>
      </c>
      <c r="D14" s="135" t="s">
        <v>68</v>
      </c>
      <c r="E14" s="136">
        <v>4.1100000000000003</v>
      </c>
      <c r="F14" s="135" t="s">
        <v>126</v>
      </c>
      <c r="G14" s="135">
        <v>3</v>
      </c>
      <c r="H14" s="136">
        <v>4.59</v>
      </c>
      <c r="I14" s="135">
        <v>17697</v>
      </c>
      <c r="J14" s="135">
        <v>1</v>
      </c>
      <c r="K14" s="137">
        <f t="shared" si="0"/>
        <v>81229.23</v>
      </c>
      <c r="L14" s="137">
        <f t="shared" si="5"/>
        <v>20307.307499999999</v>
      </c>
      <c r="M14" s="137">
        <f t="shared" si="1"/>
        <v>126920.67187499999</v>
      </c>
      <c r="N14" s="137">
        <v>38076</v>
      </c>
      <c r="O14" s="137"/>
      <c r="P14" s="137">
        <f t="shared" si="2"/>
        <v>12692.067187499999</v>
      </c>
      <c r="Q14" s="137">
        <f t="shared" si="3"/>
        <v>139612.73906249998</v>
      </c>
      <c r="R14" s="137">
        <f t="shared" si="4"/>
        <v>126920.67187499999</v>
      </c>
    </row>
    <row r="15" spans="1:18">
      <c r="A15" s="135">
        <v>8</v>
      </c>
      <c r="B15" s="135"/>
      <c r="C15" s="135" t="s">
        <v>127</v>
      </c>
      <c r="D15" s="135" t="s">
        <v>128</v>
      </c>
      <c r="E15" s="136">
        <v>2</v>
      </c>
      <c r="F15" s="135" t="s">
        <v>124</v>
      </c>
      <c r="G15" s="135">
        <v>4</v>
      </c>
      <c r="H15" s="136">
        <v>3.41</v>
      </c>
      <c r="I15" s="135">
        <v>17697</v>
      </c>
      <c r="J15" s="135">
        <v>1</v>
      </c>
      <c r="K15" s="137">
        <f t="shared" si="0"/>
        <v>60346.770000000004</v>
      </c>
      <c r="L15" s="137">
        <f t="shared" si="5"/>
        <v>15086.692500000001</v>
      </c>
      <c r="M15" s="137">
        <f t="shared" si="1"/>
        <v>94291.828125000015</v>
      </c>
      <c r="N15" s="137"/>
      <c r="O15" s="137"/>
      <c r="P15" s="137">
        <f t="shared" si="2"/>
        <v>9429.1828125000011</v>
      </c>
      <c r="Q15" s="137">
        <f t="shared" si="3"/>
        <v>103721.01093750002</v>
      </c>
      <c r="R15" s="137">
        <f t="shared" si="4"/>
        <v>94291.828125000015</v>
      </c>
    </row>
    <row r="16" spans="1:18">
      <c r="A16" s="135">
        <v>9</v>
      </c>
      <c r="B16" s="135"/>
      <c r="C16" s="135" t="s">
        <v>129</v>
      </c>
      <c r="D16" s="135" t="s">
        <v>68</v>
      </c>
      <c r="E16" s="136">
        <v>16</v>
      </c>
      <c r="F16" s="135" t="s">
        <v>126</v>
      </c>
      <c r="G16" s="135">
        <v>2</v>
      </c>
      <c r="H16" s="136">
        <v>4.95</v>
      </c>
      <c r="I16" s="135">
        <v>17697</v>
      </c>
      <c r="J16" s="135">
        <v>1</v>
      </c>
      <c r="K16" s="137">
        <f t="shared" si="0"/>
        <v>87600.150000000009</v>
      </c>
      <c r="L16" s="137">
        <f t="shared" si="5"/>
        <v>21900.037500000002</v>
      </c>
      <c r="M16" s="137">
        <f t="shared" si="1"/>
        <v>136875.23437500003</v>
      </c>
      <c r="N16" s="137"/>
      <c r="O16" s="137"/>
      <c r="P16" s="137">
        <f t="shared" si="2"/>
        <v>13687.523437500004</v>
      </c>
      <c r="Q16" s="137">
        <f t="shared" si="3"/>
        <v>150562.75781250003</v>
      </c>
      <c r="R16" s="137">
        <f t="shared" si="4"/>
        <v>136875.23437500003</v>
      </c>
    </row>
    <row r="17" spans="1:18">
      <c r="A17" s="135">
        <v>10</v>
      </c>
      <c r="B17" s="135"/>
      <c r="C17" s="135" t="s">
        <v>130</v>
      </c>
      <c r="D17" s="135" t="s">
        <v>128</v>
      </c>
      <c r="E17" s="136">
        <v>36</v>
      </c>
      <c r="F17" s="135" t="s">
        <v>131</v>
      </c>
      <c r="G17" s="135">
        <v>1</v>
      </c>
      <c r="H17" s="136">
        <v>5.31</v>
      </c>
      <c r="I17" s="135">
        <v>17697</v>
      </c>
      <c r="J17" s="135">
        <v>1</v>
      </c>
      <c r="K17" s="137">
        <f>H17*I17*J17</f>
        <v>93971.069999999992</v>
      </c>
      <c r="L17" s="137">
        <f>K17*25%</f>
        <v>23492.767499999998</v>
      </c>
      <c r="M17" s="137">
        <f t="shared" si="1"/>
        <v>146829.796875</v>
      </c>
      <c r="N17" s="137">
        <v>3539</v>
      </c>
      <c r="O17" s="137">
        <v>4424</v>
      </c>
      <c r="P17" s="137">
        <f t="shared" si="2"/>
        <v>14682.979687500001</v>
      </c>
      <c r="Q17" s="137">
        <f t="shared" si="3"/>
        <v>161512.77656249999</v>
      </c>
      <c r="R17" s="137">
        <f t="shared" si="4"/>
        <v>146829.796875</v>
      </c>
    </row>
    <row r="18" spans="1:18">
      <c r="A18" s="135">
        <v>11</v>
      </c>
      <c r="B18" s="135"/>
      <c r="C18" s="135" t="s">
        <v>132</v>
      </c>
      <c r="D18" s="135" t="s">
        <v>128</v>
      </c>
      <c r="E18" s="136">
        <v>28.8</v>
      </c>
      <c r="F18" s="135" t="s">
        <v>133</v>
      </c>
      <c r="G18" s="135"/>
      <c r="H18" s="136">
        <v>3.29</v>
      </c>
      <c r="I18" s="135">
        <v>17697</v>
      </c>
      <c r="J18" s="135">
        <v>1</v>
      </c>
      <c r="K18" s="137">
        <f>H18*I18*J18</f>
        <v>58223.13</v>
      </c>
      <c r="L18" s="137"/>
      <c r="M18" s="137"/>
      <c r="N18" s="137"/>
      <c r="O18" s="137"/>
      <c r="P18" s="137">
        <f>(K18+L18)*10%</f>
        <v>5822.3130000000001</v>
      </c>
      <c r="Q18" s="137">
        <f>K18+P18</f>
        <v>64045.442999999999</v>
      </c>
      <c r="R18" s="137">
        <f>K18</f>
        <v>58223.13</v>
      </c>
    </row>
    <row r="19" spans="1:18">
      <c r="A19" s="135">
        <v>12</v>
      </c>
      <c r="B19" s="135"/>
      <c r="C19" s="135" t="s">
        <v>134</v>
      </c>
      <c r="D19" s="135" t="s">
        <v>128</v>
      </c>
      <c r="E19" s="136">
        <v>3</v>
      </c>
      <c r="F19" s="135" t="s">
        <v>135</v>
      </c>
      <c r="G19" s="135"/>
      <c r="H19" s="136">
        <v>3.43</v>
      </c>
      <c r="I19" s="135">
        <v>17697</v>
      </c>
      <c r="J19" s="135">
        <v>1</v>
      </c>
      <c r="K19" s="137">
        <f>H19*I19*J19</f>
        <v>60700.710000000006</v>
      </c>
      <c r="L19" s="139"/>
      <c r="M19" s="139"/>
      <c r="N19" s="137"/>
      <c r="O19" s="137"/>
      <c r="P19" s="137">
        <f>(K19+L19)*10%</f>
        <v>6070.0710000000008</v>
      </c>
      <c r="Q19" s="137">
        <f t="shared" ref="Q19:Q20" si="6">K19+P19</f>
        <v>66770.781000000003</v>
      </c>
      <c r="R19" s="137">
        <f t="shared" ref="R19:R20" si="7">K19</f>
        <v>60700.710000000006</v>
      </c>
    </row>
    <row r="20" spans="1:18">
      <c r="A20" s="135">
        <v>13</v>
      </c>
      <c r="B20" s="135"/>
      <c r="C20" s="135" t="s">
        <v>136</v>
      </c>
      <c r="D20" s="135" t="s">
        <v>137</v>
      </c>
      <c r="E20" s="136">
        <v>28.08</v>
      </c>
      <c r="F20" s="135" t="s">
        <v>133</v>
      </c>
      <c r="G20" s="135"/>
      <c r="H20" s="136">
        <v>3.29</v>
      </c>
      <c r="I20" s="135">
        <v>17697</v>
      </c>
      <c r="J20" s="135">
        <v>1</v>
      </c>
      <c r="K20" s="137">
        <f t="shared" ref="K20:K26" si="8">H20*I20*J20</f>
        <v>58223.13</v>
      </c>
      <c r="L20" s="137"/>
      <c r="M20" s="137"/>
      <c r="N20" s="137"/>
      <c r="O20" s="137"/>
      <c r="P20" s="137">
        <f t="shared" ref="P20:P26" si="9">(K20+L20)*10%</f>
        <v>5822.3130000000001</v>
      </c>
      <c r="Q20" s="137">
        <f t="shared" si="6"/>
        <v>64045.442999999999</v>
      </c>
      <c r="R20" s="137">
        <f t="shared" si="7"/>
        <v>58223.13</v>
      </c>
    </row>
    <row r="21" spans="1:18">
      <c r="A21" s="135">
        <v>14</v>
      </c>
      <c r="B21" s="135"/>
      <c r="C21" s="135" t="s">
        <v>138</v>
      </c>
      <c r="D21" s="135" t="s">
        <v>137</v>
      </c>
      <c r="E21" s="135"/>
      <c r="F21" s="135" t="s">
        <v>139</v>
      </c>
      <c r="G21" s="135"/>
      <c r="H21" s="140">
        <v>2.77</v>
      </c>
      <c r="I21" s="135">
        <v>17697</v>
      </c>
      <c r="J21" s="135">
        <v>3</v>
      </c>
      <c r="K21" s="141">
        <f t="shared" si="8"/>
        <v>147062.07</v>
      </c>
      <c r="L21" s="137"/>
      <c r="M21" s="137"/>
      <c r="N21" s="137"/>
      <c r="O21" s="137">
        <f>K21*50%</f>
        <v>73531.035000000003</v>
      </c>
      <c r="P21" s="137">
        <f t="shared" si="9"/>
        <v>14706.207000000002</v>
      </c>
      <c r="Q21" s="137">
        <f t="shared" ref="Q21:Q26" si="10">K21+L21+N21+O21+P21</f>
        <v>235299.31200000001</v>
      </c>
      <c r="R21" s="137"/>
    </row>
    <row r="22" spans="1:18">
      <c r="A22" s="135">
        <v>15</v>
      </c>
      <c r="B22" s="135"/>
      <c r="C22" s="135" t="s">
        <v>140</v>
      </c>
      <c r="D22" s="135" t="s">
        <v>137</v>
      </c>
      <c r="E22" s="135"/>
      <c r="F22" s="135" t="s">
        <v>139</v>
      </c>
      <c r="G22" s="135"/>
      <c r="H22" s="140">
        <v>2.77</v>
      </c>
      <c r="I22" s="135">
        <v>17697</v>
      </c>
      <c r="J22" s="135">
        <v>2</v>
      </c>
      <c r="K22" s="141">
        <f t="shared" si="8"/>
        <v>98041.38</v>
      </c>
      <c r="L22" s="137"/>
      <c r="M22" s="137"/>
      <c r="N22" s="137"/>
      <c r="O22" s="137"/>
      <c r="P22" s="137">
        <f t="shared" si="9"/>
        <v>9804.1380000000008</v>
      </c>
      <c r="Q22" s="137">
        <f t="shared" si="10"/>
        <v>107845.51800000001</v>
      </c>
      <c r="R22" s="137"/>
    </row>
    <row r="23" spans="1:18">
      <c r="A23" s="135">
        <v>16</v>
      </c>
      <c r="B23" s="135"/>
      <c r="C23" s="135" t="s">
        <v>141</v>
      </c>
      <c r="D23" s="135" t="s">
        <v>137</v>
      </c>
      <c r="E23" s="135"/>
      <c r="F23" s="135" t="s">
        <v>142</v>
      </c>
      <c r="G23" s="135"/>
      <c r="H23" s="140">
        <v>2.81</v>
      </c>
      <c r="I23" s="135">
        <v>17697</v>
      </c>
      <c r="J23" s="135">
        <v>2</v>
      </c>
      <c r="K23" s="141">
        <f t="shared" si="8"/>
        <v>99457.14</v>
      </c>
      <c r="L23" s="137"/>
      <c r="M23" s="137"/>
      <c r="N23" s="137"/>
      <c r="O23" s="137">
        <v>5309</v>
      </c>
      <c r="P23" s="137">
        <f t="shared" si="9"/>
        <v>9945.7139999999999</v>
      </c>
      <c r="Q23" s="137">
        <f t="shared" si="10"/>
        <v>114711.85399999999</v>
      </c>
      <c r="R23" s="137"/>
    </row>
    <row r="24" spans="1:18">
      <c r="A24" s="135">
        <v>17</v>
      </c>
      <c r="B24" s="135"/>
      <c r="C24" s="135" t="s">
        <v>143</v>
      </c>
      <c r="D24" s="135" t="s">
        <v>144</v>
      </c>
      <c r="E24" s="135"/>
      <c r="F24" s="135" t="s">
        <v>145</v>
      </c>
      <c r="G24" s="135"/>
      <c r="H24" s="140">
        <v>2.81</v>
      </c>
      <c r="I24" s="135">
        <v>17697</v>
      </c>
      <c r="J24" s="135">
        <v>1.5</v>
      </c>
      <c r="K24" s="141">
        <f t="shared" si="8"/>
        <v>74592.854999999996</v>
      </c>
      <c r="L24" s="137"/>
      <c r="M24" s="137"/>
      <c r="N24" s="137"/>
      <c r="O24" s="137"/>
      <c r="P24" s="137">
        <f t="shared" si="9"/>
        <v>7459.2855</v>
      </c>
      <c r="Q24" s="137">
        <f t="shared" si="10"/>
        <v>82052.140499999994</v>
      </c>
      <c r="R24" s="137"/>
    </row>
    <row r="25" spans="1:18">
      <c r="A25" s="135">
        <v>18</v>
      </c>
      <c r="B25" s="135"/>
      <c r="C25" s="135" t="s">
        <v>146</v>
      </c>
      <c r="D25" s="135" t="s">
        <v>137</v>
      </c>
      <c r="E25" s="135"/>
      <c r="F25" s="135" t="s">
        <v>139</v>
      </c>
      <c r="G25" s="135"/>
      <c r="H25" s="140">
        <v>2.77</v>
      </c>
      <c r="I25" s="135">
        <v>17697</v>
      </c>
      <c r="J25" s="135">
        <v>6</v>
      </c>
      <c r="K25" s="141">
        <f t="shared" si="8"/>
        <v>294124.14</v>
      </c>
      <c r="L25" s="137"/>
      <c r="M25" s="137"/>
      <c r="N25" s="137"/>
      <c r="O25" s="137">
        <v>21236</v>
      </c>
      <c r="P25" s="137">
        <f t="shared" si="9"/>
        <v>29412.414000000004</v>
      </c>
      <c r="Q25" s="137">
        <f t="shared" si="10"/>
        <v>344772.554</v>
      </c>
      <c r="R25" s="137"/>
    </row>
    <row r="26" spans="1:18">
      <c r="A26" s="135">
        <v>19</v>
      </c>
      <c r="B26" s="135"/>
      <c r="C26" s="135" t="s">
        <v>147</v>
      </c>
      <c r="D26" s="135" t="s">
        <v>144</v>
      </c>
      <c r="E26" s="135"/>
      <c r="F26" s="135" t="s">
        <v>148</v>
      </c>
      <c r="G26" s="135"/>
      <c r="H26" s="140">
        <v>2.84</v>
      </c>
      <c r="I26" s="135">
        <v>17697</v>
      </c>
      <c r="J26" s="135">
        <v>4</v>
      </c>
      <c r="K26" s="141">
        <f t="shared" si="8"/>
        <v>201037.91999999998</v>
      </c>
      <c r="L26" s="137"/>
      <c r="M26" s="137"/>
      <c r="N26" s="137"/>
      <c r="O26" s="137">
        <f>K26*50%</f>
        <v>100518.95999999999</v>
      </c>
      <c r="P26" s="137">
        <f t="shared" si="9"/>
        <v>20103.792000000001</v>
      </c>
      <c r="Q26" s="137">
        <f t="shared" si="10"/>
        <v>321660.67200000002</v>
      </c>
      <c r="R26" s="137"/>
    </row>
    <row r="27" spans="1:18">
      <c r="A27" s="135"/>
      <c r="B27" s="135"/>
      <c r="C27" s="135"/>
      <c r="D27" s="135"/>
      <c r="E27" s="135"/>
      <c r="F27" s="135"/>
      <c r="G27" s="135"/>
      <c r="H27" s="135"/>
      <c r="I27" s="135"/>
      <c r="J27" s="129">
        <f>SUM(J9:J26)</f>
        <v>30.5</v>
      </c>
      <c r="K27" s="129">
        <f t="shared" ref="K27:L27" si="11">SUM(K9:K26)</f>
        <v>1828188.5849999995</v>
      </c>
      <c r="L27" s="129">
        <f t="shared" si="11"/>
        <v>184181.5275</v>
      </c>
      <c r="M27" s="129"/>
      <c r="N27" s="129">
        <f t="shared" ref="N27:P27" si="12">SUM(N9:N26)</f>
        <v>41615</v>
      </c>
      <c r="O27" s="129">
        <f t="shared" si="12"/>
        <v>205018.995</v>
      </c>
      <c r="P27" s="129">
        <f t="shared" si="12"/>
        <v>224259.70218750002</v>
      </c>
      <c r="Q27" s="142">
        <f>SUM(Q9:Q26)</f>
        <v>2667451.7190624997</v>
      </c>
      <c r="R27" s="129">
        <f t="shared" ref="R27" si="13">SUM(R9:R26)</f>
        <v>1328281.5168749997</v>
      </c>
    </row>
    <row r="28" spans="1:18">
      <c r="A28" s="126"/>
      <c r="B28" s="126"/>
      <c r="C28" s="126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43"/>
    </row>
    <row r="29" spans="1:18">
      <c r="A29" s="126"/>
      <c r="B29" s="126" t="s">
        <v>87</v>
      </c>
      <c r="C29" s="126"/>
      <c r="D29" s="126"/>
      <c r="E29" s="126" t="s">
        <v>149</v>
      </c>
      <c r="F29" s="126"/>
      <c r="G29" s="126"/>
      <c r="H29" s="126"/>
      <c r="I29" s="126" t="s">
        <v>150</v>
      </c>
      <c r="J29" s="126"/>
      <c r="K29" s="126"/>
      <c r="L29" s="126"/>
      <c r="M29" s="126"/>
      <c r="N29" s="126" t="s">
        <v>151</v>
      </c>
      <c r="O29" s="126"/>
      <c r="P29" s="126"/>
      <c r="Q29" s="126"/>
      <c r="R29" s="126"/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тарифик </vt:lpstr>
      <vt:lpstr>штатка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2020-10-19T11:59:52Z</dcterms:modified>
</cp:coreProperties>
</file>